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h\Desktop\"/>
    </mc:Choice>
  </mc:AlternateContent>
  <xr:revisionPtr revIDLastSave="0" documentId="13_ncr:1_{A1093BB6-15ED-40B1-8845-DD2320D4C850}" xr6:coauthVersionLast="47" xr6:coauthVersionMax="47" xr10:uidLastSave="{00000000-0000-0000-0000-000000000000}"/>
  <bookViews>
    <workbookView xWindow="-28920" yWindow="1965" windowWidth="29040" windowHeight="17520" tabRatio="713" activeTab="2" xr2:uid="{00000000-000D-0000-FFFF-FFFF00000000}"/>
  </bookViews>
  <sheets>
    <sheet name="ILK EKRAN D-K ÜCR" sheetId="1" r:id="rId1"/>
    <sheet name="24 Mart Tediye" sheetId="27" r:id="rId2"/>
    <sheet name="1-14 Mart" sheetId="15" r:id="rId3"/>
    <sheet name="15 Mar- 1 Nis" sheetId="18" r:id="rId4"/>
    <sheet name="MART" sheetId="25" r:id="rId5"/>
    <sheet name="2 Nis-14 Nis+GiYCK" sheetId="19" r:id="rId6"/>
    <sheet name="1-10 MAY İkr" sheetId="29" r:id="rId7"/>
    <sheet name="15 Nis-14 May+Ek.Öd" sheetId="20" r:id="rId8"/>
    <sheet name="2 Haz Tdy" sheetId="30" r:id="rId9"/>
    <sheet name="15 May-14 Haz" sheetId="21" r:id="rId10"/>
    <sheet name="15 Haz-14 Tem" sheetId="32" r:id="rId11"/>
    <sheet name="15 Tem-14 Ags" sheetId="34" r:id="rId12"/>
    <sheet name="15 Ags-31 Ags" sheetId="35" r:id="rId13"/>
    <sheet name="1-10 Eyl İkr" sheetId="36" r:id="rId14"/>
    <sheet name="1 Eyl-14 Eyl" sheetId="37" r:id="rId15"/>
    <sheet name="TOPLAM" sheetId="23" r:id="rId16"/>
  </sheets>
  <definedNames>
    <definedName name="_xlnm._FilterDatabase" localSheetId="0" hidden="1">'ILK EKRAN D-K ÜCR'!$B$5:$O$14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D14" i="25"/>
  <c r="E14" i="25"/>
  <c r="F14" i="25"/>
  <c r="G14" i="25"/>
  <c r="H14" i="25"/>
  <c r="I14" i="25"/>
  <c r="J14" i="25"/>
  <c r="K14" i="25"/>
  <c r="L14" i="25"/>
  <c r="M14" i="25"/>
  <c r="N14" i="25"/>
  <c r="V14" i="25" s="1"/>
  <c r="O14" i="25"/>
  <c r="P14" i="25"/>
  <c r="Q14" i="25"/>
  <c r="R14" i="25"/>
  <c r="S14" i="25"/>
  <c r="T14" i="25"/>
  <c r="U14" i="25"/>
  <c r="C15" i="25"/>
  <c r="D15" i="25"/>
  <c r="E15" i="25"/>
  <c r="F15" i="25"/>
  <c r="V15" i="25" s="1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C17" i="25"/>
  <c r="D17" i="25"/>
  <c r="E17" i="25"/>
  <c r="F17" i="25"/>
  <c r="G17" i="25"/>
  <c r="H17" i="25"/>
  <c r="I17" i="25"/>
  <c r="J17" i="25"/>
  <c r="K17" i="25"/>
  <c r="L17" i="25"/>
  <c r="M17" i="25"/>
  <c r="N17" i="25"/>
  <c r="V17" i="25" s="1"/>
  <c r="O17" i="25"/>
  <c r="P17" i="25"/>
  <c r="Q17" i="25"/>
  <c r="R17" i="25"/>
  <c r="S17" i="25"/>
  <c r="T17" i="25"/>
  <c r="U17" i="25"/>
  <c r="C18" i="25"/>
  <c r="D18" i="25"/>
  <c r="E18" i="25"/>
  <c r="F18" i="25"/>
  <c r="V18" i="25" s="1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C19" i="25"/>
  <c r="D19" i="25"/>
  <c r="E19" i="25"/>
  <c r="F19" i="25"/>
  <c r="G19" i="25"/>
  <c r="H19" i="25"/>
  <c r="I19" i="25"/>
  <c r="J19" i="25"/>
  <c r="V19" i="25" s="1"/>
  <c r="K19" i="25"/>
  <c r="L19" i="25"/>
  <c r="M19" i="25"/>
  <c r="N19" i="25"/>
  <c r="O19" i="25"/>
  <c r="P19" i="25"/>
  <c r="Q19" i="25"/>
  <c r="R19" i="25"/>
  <c r="S19" i="25"/>
  <c r="T19" i="25"/>
  <c r="U19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V20" i="25" s="1"/>
  <c r="O20" i="25"/>
  <c r="P20" i="25"/>
  <c r="Q20" i="25"/>
  <c r="R20" i="25"/>
  <c r="S20" i="25"/>
  <c r="T20" i="25"/>
  <c r="U20" i="25"/>
  <c r="C21" i="25"/>
  <c r="D21" i="25"/>
  <c r="E21" i="25"/>
  <c r="F21" i="25"/>
  <c r="V21" i="25" s="1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C22" i="25"/>
  <c r="D22" i="25"/>
  <c r="E22" i="25"/>
  <c r="F22" i="25"/>
  <c r="G22" i="25"/>
  <c r="H22" i="25"/>
  <c r="I22" i="25"/>
  <c r="J22" i="25"/>
  <c r="V22" i="25" s="1"/>
  <c r="K22" i="25"/>
  <c r="L22" i="25"/>
  <c r="M22" i="25"/>
  <c r="N22" i="25"/>
  <c r="O22" i="25"/>
  <c r="P22" i="25"/>
  <c r="Q22" i="25"/>
  <c r="R22" i="25"/>
  <c r="S22" i="25"/>
  <c r="T22" i="25"/>
  <c r="U22" i="25"/>
  <c r="C23" i="25"/>
  <c r="D23" i="25"/>
  <c r="E23" i="25"/>
  <c r="F23" i="25"/>
  <c r="G23" i="25"/>
  <c r="H23" i="25"/>
  <c r="I23" i="25"/>
  <c r="J23" i="25"/>
  <c r="K23" i="25"/>
  <c r="L23" i="25"/>
  <c r="M23" i="25"/>
  <c r="N23" i="25"/>
  <c r="V23" i="25" s="1"/>
  <c r="O23" i="25"/>
  <c r="P23" i="25"/>
  <c r="Q23" i="25"/>
  <c r="R23" i="25"/>
  <c r="S23" i="25"/>
  <c r="T23" i="25"/>
  <c r="U23" i="25"/>
  <c r="C24" i="25"/>
  <c r="D24" i="25"/>
  <c r="E24" i="25"/>
  <c r="F24" i="25"/>
  <c r="V24" i="25" s="1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C25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C26" i="25"/>
  <c r="D26" i="25"/>
  <c r="V26" i="25" s="1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C27" i="25"/>
  <c r="D27" i="25"/>
  <c r="E27" i="25"/>
  <c r="F27" i="25"/>
  <c r="V27" i="25" s="1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C28" i="25"/>
  <c r="D28" i="25"/>
  <c r="E28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C29" i="25"/>
  <c r="D29" i="25"/>
  <c r="V29" i="25" s="1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C30" i="25"/>
  <c r="D30" i="25"/>
  <c r="E30" i="25"/>
  <c r="F30" i="25"/>
  <c r="V30" i="25" s="1"/>
  <c r="G30" i="25"/>
  <c r="H30" i="25"/>
  <c r="I30" i="25"/>
  <c r="J30" i="25"/>
  <c r="K30" i="25"/>
  <c r="L30" i="25"/>
  <c r="M30" i="25"/>
  <c r="N30" i="25"/>
  <c r="O30" i="25"/>
  <c r="P30" i="25"/>
  <c r="Q30" i="25"/>
  <c r="R30" i="25"/>
  <c r="S30" i="25"/>
  <c r="T30" i="25"/>
  <c r="U30" i="25"/>
  <c r="C31" i="25"/>
  <c r="D31" i="25"/>
  <c r="E31" i="25"/>
  <c r="F31" i="25"/>
  <c r="G31" i="25"/>
  <c r="H31" i="25"/>
  <c r="I31" i="25"/>
  <c r="J31" i="25"/>
  <c r="V31" i="25" s="1"/>
  <c r="K31" i="25"/>
  <c r="L31" i="25"/>
  <c r="M31" i="25"/>
  <c r="N31" i="25"/>
  <c r="O31" i="25"/>
  <c r="P31" i="25"/>
  <c r="Q31" i="25"/>
  <c r="R31" i="25"/>
  <c r="S31" i="25"/>
  <c r="T31" i="25"/>
  <c r="U31" i="25"/>
  <c r="C32" i="25"/>
  <c r="D32" i="25"/>
  <c r="V32" i="25" s="1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A15" i="25"/>
  <c r="B15" i="25"/>
  <c r="A16" i="25"/>
  <c r="B16" i="25"/>
  <c r="A17" i="25"/>
  <c r="B17" i="25"/>
  <c r="A18" i="25"/>
  <c r="B18" i="25"/>
  <c r="A19" i="25"/>
  <c r="B19" i="25"/>
  <c r="A20" i="25"/>
  <c r="B20" i="25"/>
  <c r="A21" i="25"/>
  <c r="B21" i="25"/>
  <c r="A22" i="25"/>
  <c r="B22" i="25"/>
  <c r="A23" i="25"/>
  <c r="B23" i="25"/>
  <c r="A24" i="25"/>
  <c r="B24" i="25"/>
  <c r="A25" i="25"/>
  <c r="B25" i="25"/>
  <c r="A26" i="25"/>
  <c r="B26" i="25"/>
  <c r="A27" i="25"/>
  <c r="B27" i="25"/>
  <c r="A28" i="25"/>
  <c r="B28" i="25"/>
  <c r="A29" i="25"/>
  <c r="B29" i="25"/>
  <c r="A30" i="25"/>
  <c r="B30" i="25"/>
  <c r="A31" i="25"/>
  <c r="B31" i="25"/>
  <c r="A32" i="25"/>
  <c r="B32" i="25"/>
  <c r="A13" i="19"/>
  <c r="B13" i="19"/>
  <c r="D13" i="19"/>
  <c r="S13" i="19"/>
  <c r="BD13" i="19" s="1"/>
  <c r="T13" i="19"/>
  <c r="V13" i="19"/>
  <c r="X13" i="19"/>
  <c r="Y13" i="19"/>
  <c r="Z13" i="19"/>
  <c r="AC13" i="19"/>
  <c r="AE13" i="19"/>
  <c r="AG13" i="19"/>
  <c r="AH13" i="19" s="1"/>
  <c r="AI13" i="19"/>
  <c r="AK13" i="19" s="1"/>
  <c r="AJ13" i="19"/>
  <c r="AL13" i="19"/>
  <c r="AM13" i="19"/>
  <c r="AN13" i="19"/>
  <c r="AQ13" i="19"/>
  <c r="AT13" i="19"/>
  <c r="AW13" i="19"/>
  <c r="AZ13" i="19"/>
  <c r="BC13" i="19"/>
  <c r="BE13" i="19"/>
  <c r="BF13" i="19" s="1"/>
  <c r="BG13" i="19"/>
  <c r="BJ13" i="19"/>
  <c r="BK13" i="19"/>
  <c r="BL13" i="19"/>
  <c r="BN13" i="19"/>
  <c r="BQ13" i="19"/>
  <c r="BT13" i="19"/>
  <c r="BV13" i="19"/>
  <c r="BW13" i="19"/>
  <c r="BX13" i="19"/>
  <c r="BZ13" i="19"/>
  <c r="CC13" i="19"/>
  <c r="A14" i="19"/>
  <c r="B14" i="19"/>
  <c r="D14" i="19"/>
  <c r="S14" i="19"/>
  <c r="BJ14" i="19" s="1"/>
  <c r="T14" i="19"/>
  <c r="V14" i="19" s="1"/>
  <c r="X14" i="19"/>
  <c r="Y14" i="19"/>
  <c r="Z14" i="19" s="1"/>
  <c r="AC14" i="19"/>
  <c r="AE14" i="19"/>
  <c r="AG14" i="19"/>
  <c r="AH14" i="19"/>
  <c r="AI14" i="19"/>
  <c r="AL14" i="19"/>
  <c r="AM14" i="19"/>
  <c r="AN14" i="19" s="1"/>
  <c r="AQ14" i="19"/>
  <c r="AT14" i="19"/>
  <c r="AW14" i="19"/>
  <c r="AZ14" i="19"/>
  <c r="BC14" i="19"/>
  <c r="BD14" i="19"/>
  <c r="BM14" i="19"/>
  <c r="BP14" i="19"/>
  <c r="BY14" i="19"/>
  <c r="CB14" i="19"/>
  <c r="A15" i="19"/>
  <c r="B15" i="19"/>
  <c r="D15" i="19"/>
  <c r="S15" i="19"/>
  <c r="BD15" i="19" s="1"/>
  <c r="T15" i="19"/>
  <c r="V15" i="19"/>
  <c r="X15" i="19"/>
  <c r="Y15" i="19"/>
  <c r="Z15" i="19"/>
  <c r="AC15" i="19"/>
  <c r="AE15" i="19"/>
  <c r="AG15" i="19"/>
  <c r="AH15" i="19" s="1"/>
  <c r="AI15" i="19"/>
  <c r="AK15" i="19" s="1"/>
  <c r="AJ15" i="19"/>
  <c r="AL15" i="19"/>
  <c r="AM15" i="19"/>
  <c r="AN15" i="19"/>
  <c r="AQ15" i="19"/>
  <c r="AT15" i="19"/>
  <c r="AW15" i="19"/>
  <c r="AZ15" i="19"/>
  <c r="BC15" i="19"/>
  <c r="BE15" i="19"/>
  <c r="BG15" i="19"/>
  <c r="BJ15" i="19"/>
  <c r="BK15" i="19"/>
  <c r="BL15" i="19"/>
  <c r="BN15" i="19"/>
  <c r="BQ15" i="19"/>
  <c r="BT15" i="19"/>
  <c r="BV15" i="19"/>
  <c r="BW15" i="19"/>
  <c r="BX15" i="19"/>
  <c r="BZ15" i="19"/>
  <c r="CC15" i="19"/>
  <c r="A16" i="19"/>
  <c r="B16" i="19"/>
  <c r="D16" i="19"/>
  <c r="S16" i="19"/>
  <c r="BJ16" i="19" s="1"/>
  <c r="T16" i="19"/>
  <c r="V16" i="19" s="1"/>
  <c r="X16" i="19"/>
  <c r="Y16" i="19"/>
  <c r="Z16" i="19" s="1"/>
  <c r="AC16" i="19"/>
  <c r="AE16" i="19"/>
  <c r="AG16" i="19"/>
  <c r="AH16" i="19"/>
  <c r="AI16" i="19"/>
  <c r="AL16" i="19"/>
  <c r="AM16" i="19"/>
  <c r="AN16" i="19" s="1"/>
  <c r="AQ16" i="19"/>
  <c r="AT16" i="19"/>
  <c r="AW16" i="19"/>
  <c r="AZ16" i="19"/>
  <c r="BC16" i="19"/>
  <c r="BD16" i="19"/>
  <c r="BM16" i="19"/>
  <c r="BP16" i="19"/>
  <c r="BY16" i="19"/>
  <c r="CB16" i="19"/>
  <c r="A17" i="19"/>
  <c r="B17" i="19"/>
  <c r="D17" i="19"/>
  <c r="S17" i="19"/>
  <c r="BD17" i="19" s="1"/>
  <c r="T17" i="19"/>
  <c r="V17" i="19"/>
  <c r="X17" i="19"/>
  <c r="Y17" i="19"/>
  <c r="Z17" i="19"/>
  <c r="AC17" i="19"/>
  <c r="AE17" i="19"/>
  <c r="AG17" i="19"/>
  <c r="AH17" i="19" s="1"/>
  <c r="AI17" i="19"/>
  <c r="AK17" i="19" s="1"/>
  <c r="AJ17" i="19"/>
  <c r="AL17" i="19"/>
  <c r="AM17" i="19"/>
  <c r="AN17" i="19"/>
  <c r="AQ17" i="19"/>
  <c r="AT17" i="19"/>
  <c r="AW17" i="19"/>
  <c r="AZ17" i="19"/>
  <c r="BC17" i="19"/>
  <c r="BE17" i="19"/>
  <c r="BG17" i="19"/>
  <c r="BJ17" i="19"/>
  <c r="BK17" i="19"/>
  <c r="BL17" i="19"/>
  <c r="BN17" i="19"/>
  <c r="BQ17" i="19"/>
  <c r="BT17" i="19"/>
  <c r="BV17" i="19"/>
  <c r="BW17" i="19"/>
  <c r="BX17" i="19"/>
  <c r="BZ17" i="19"/>
  <c r="CC17" i="19"/>
  <c r="A18" i="19"/>
  <c r="B18" i="19"/>
  <c r="D18" i="19"/>
  <c r="S18" i="19"/>
  <c r="BJ18" i="19" s="1"/>
  <c r="T18" i="19"/>
  <c r="V18" i="19" s="1"/>
  <c r="X18" i="19"/>
  <c r="Y18" i="19"/>
  <c r="Z18" i="19" s="1"/>
  <c r="AC18" i="19"/>
  <c r="AE18" i="19"/>
  <c r="AG18" i="19"/>
  <c r="AH18" i="19"/>
  <c r="AI18" i="19"/>
  <c r="AL18" i="19"/>
  <c r="AM18" i="19"/>
  <c r="AN18" i="19" s="1"/>
  <c r="AQ18" i="19"/>
  <c r="AT18" i="19"/>
  <c r="AW18" i="19"/>
  <c r="AZ18" i="19"/>
  <c r="BC18" i="19"/>
  <c r="BD18" i="19"/>
  <c r="BM18" i="19"/>
  <c r="BP18" i="19"/>
  <c r="BY18" i="19"/>
  <c r="CB18" i="19"/>
  <c r="A19" i="19"/>
  <c r="B19" i="19"/>
  <c r="D19" i="19"/>
  <c r="S19" i="19"/>
  <c r="BD19" i="19" s="1"/>
  <c r="T19" i="19"/>
  <c r="V19" i="19"/>
  <c r="X19" i="19"/>
  <c r="Y19" i="19"/>
  <c r="Z19" i="19"/>
  <c r="AC19" i="19"/>
  <c r="AE19" i="19"/>
  <c r="AG19" i="19"/>
  <c r="AH19" i="19" s="1"/>
  <c r="AI19" i="19"/>
  <c r="AK19" i="19" s="1"/>
  <c r="AJ19" i="19"/>
  <c r="AL19" i="19"/>
  <c r="AM19" i="19"/>
  <c r="AN19" i="19"/>
  <c r="AQ19" i="19"/>
  <c r="AT19" i="19"/>
  <c r="AW19" i="19"/>
  <c r="AZ19" i="19"/>
  <c r="BC19" i="19"/>
  <c r="BE19" i="19"/>
  <c r="BF19" i="19" s="1"/>
  <c r="BG19" i="19"/>
  <c r="BJ19" i="19"/>
  <c r="BK19" i="19"/>
  <c r="BL19" i="19"/>
  <c r="BN19" i="19"/>
  <c r="BQ19" i="19"/>
  <c r="BT19" i="19"/>
  <c r="BV19" i="19"/>
  <c r="BW19" i="19"/>
  <c r="BX19" i="19"/>
  <c r="BZ19" i="19"/>
  <c r="CC19" i="19"/>
  <c r="A20" i="19"/>
  <c r="B20" i="19"/>
  <c r="D20" i="19"/>
  <c r="S20" i="19"/>
  <c r="BJ20" i="19" s="1"/>
  <c r="T20" i="19"/>
  <c r="V20" i="19" s="1"/>
  <c r="X20" i="19"/>
  <c r="Y20" i="19"/>
  <c r="Z20" i="19" s="1"/>
  <c r="AC20" i="19"/>
  <c r="AE20" i="19"/>
  <c r="AG20" i="19"/>
  <c r="AH20" i="19"/>
  <c r="AI20" i="19"/>
  <c r="AL20" i="19"/>
  <c r="AM20" i="19"/>
  <c r="AN20" i="19" s="1"/>
  <c r="H22" i="23" s="1"/>
  <c r="AQ20" i="19"/>
  <c r="AT20" i="19"/>
  <c r="AW20" i="19"/>
  <c r="AZ20" i="19"/>
  <c r="BC20" i="19"/>
  <c r="BD20" i="19"/>
  <c r="BM20" i="19"/>
  <c r="BP20" i="19"/>
  <c r="BY20" i="19"/>
  <c r="CB20" i="19"/>
  <c r="A21" i="19"/>
  <c r="B21" i="19"/>
  <c r="D21" i="19"/>
  <c r="S21" i="19"/>
  <c r="BD21" i="19" s="1"/>
  <c r="T21" i="19"/>
  <c r="V21" i="19"/>
  <c r="X21" i="19"/>
  <c r="Y21" i="19"/>
  <c r="Z21" i="19"/>
  <c r="AC21" i="19"/>
  <c r="AE21" i="19"/>
  <c r="AG21" i="19"/>
  <c r="AH21" i="19" s="1"/>
  <c r="AI21" i="19"/>
  <c r="AK21" i="19" s="1"/>
  <c r="AJ21" i="19"/>
  <c r="AL21" i="19"/>
  <c r="AM21" i="19"/>
  <c r="AN21" i="19"/>
  <c r="H23" i="23" s="1"/>
  <c r="AQ21" i="19"/>
  <c r="AT21" i="19"/>
  <c r="AW21" i="19"/>
  <c r="AZ21" i="19"/>
  <c r="BC21" i="19"/>
  <c r="BE21" i="19"/>
  <c r="BG21" i="19"/>
  <c r="BJ21" i="19"/>
  <c r="BK21" i="19"/>
  <c r="BL21" i="19"/>
  <c r="BN21" i="19"/>
  <c r="BQ21" i="19"/>
  <c r="BT21" i="19"/>
  <c r="BV21" i="19"/>
  <c r="BW21" i="19"/>
  <c r="BX21" i="19"/>
  <c r="BZ21" i="19"/>
  <c r="CC21" i="19"/>
  <c r="A22" i="19"/>
  <c r="B22" i="19"/>
  <c r="D22" i="19"/>
  <c r="S22" i="19"/>
  <c r="BJ22" i="19" s="1"/>
  <c r="T22" i="19"/>
  <c r="V22" i="19" s="1"/>
  <c r="X22" i="19"/>
  <c r="Y22" i="19"/>
  <c r="Z22" i="19" s="1"/>
  <c r="AC22" i="19"/>
  <c r="AE22" i="19"/>
  <c r="AG22" i="19"/>
  <c r="AH22" i="19"/>
  <c r="AI22" i="19"/>
  <c r="AL22" i="19"/>
  <c r="AM22" i="19"/>
  <c r="AN22" i="19" s="1"/>
  <c r="AQ22" i="19"/>
  <c r="AT22" i="19"/>
  <c r="AW22" i="19"/>
  <c r="AZ22" i="19"/>
  <c r="BC22" i="19"/>
  <c r="BD22" i="19"/>
  <c r="BM22" i="19"/>
  <c r="BP22" i="19"/>
  <c r="BY22" i="19"/>
  <c r="CB22" i="19"/>
  <c r="A23" i="19"/>
  <c r="B23" i="19"/>
  <c r="D23" i="19"/>
  <c r="S23" i="19"/>
  <c r="BD23" i="19" s="1"/>
  <c r="T23" i="19"/>
  <c r="V23" i="19"/>
  <c r="X23" i="19"/>
  <c r="Y23" i="19"/>
  <c r="Z23" i="19"/>
  <c r="AC23" i="19"/>
  <c r="AE23" i="19"/>
  <c r="AG23" i="19"/>
  <c r="AH23" i="19" s="1"/>
  <c r="AI23" i="19"/>
  <c r="AK23" i="19" s="1"/>
  <c r="AJ23" i="19"/>
  <c r="AL23" i="19"/>
  <c r="AM23" i="19"/>
  <c r="AN23" i="19"/>
  <c r="AQ23" i="19"/>
  <c r="AT23" i="19"/>
  <c r="AW23" i="19"/>
  <c r="AZ23" i="19"/>
  <c r="BC23" i="19"/>
  <c r="BE23" i="19"/>
  <c r="BG23" i="19"/>
  <c r="BJ23" i="19"/>
  <c r="BK23" i="19"/>
  <c r="BL23" i="19"/>
  <c r="BN23" i="19"/>
  <c r="BQ23" i="19"/>
  <c r="BT23" i="19"/>
  <c r="BV23" i="19"/>
  <c r="BW23" i="19"/>
  <c r="BX23" i="19"/>
  <c r="BZ23" i="19"/>
  <c r="CC23" i="19"/>
  <c r="A24" i="19"/>
  <c r="B24" i="19"/>
  <c r="D24" i="19"/>
  <c r="S24" i="19"/>
  <c r="BJ24" i="19" s="1"/>
  <c r="T24" i="19"/>
  <c r="V24" i="19" s="1"/>
  <c r="X24" i="19"/>
  <c r="Y24" i="19"/>
  <c r="Z24" i="19" s="1"/>
  <c r="AC24" i="19"/>
  <c r="AE24" i="19"/>
  <c r="AG24" i="19"/>
  <c r="AH24" i="19"/>
  <c r="AI24" i="19"/>
  <c r="AJ24" i="19"/>
  <c r="AK24" i="19" s="1"/>
  <c r="AL24" i="19"/>
  <c r="AM24" i="19"/>
  <c r="AN24" i="19" s="1"/>
  <c r="AQ24" i="19"/>
  <c r="AT24" i="19"/>
  <c r="AW24" i="19"/>
  <c r="AZ24" i="19"/>
  <c r="BC24" i="19"/>
  <c r="BD24" i="19"/>
  <c r="BM24" i="19"/>
  <c r="BP24" i="19"/>
  <c r="BY24" i="19"/>
  <c r="CB24" i="19"/>
  <c r="A25" i="19"/>
  <c r="B25" i="19"/>
  <c r="D25" i="19"/>
  <c r="S25" i="19"/>
  <c r="BD25" i="19" s="1"/>
  <c r="T25" i="19"/>
  <c r="V25" i="19"/>
  <c r="X25" i="19"/>
  <c r="Y25" i="19"/>
  <c r="Z25" i="19"/>
  <c r="AC25" i="19"/>
  <c r="AE25" i="19"/>
  <c r="AG25" i="19"/>
  <c r="AH25" i="19" s="1"/>
  <c r="AI25" i="19"/>
  <c r="AK25" i="19" s="1"/>
  <c r="AJ25" i="19"/>
  <c r="AL25" i="19"/>
  <c r="AM25" i="19"/>
  <c r="AN25" i="19"/>
  <c r="AQ25" i="19"/>
  <c r="AT25" i="19"/>
  <c r="AW25" i="19"/>
  <c r="AZ25" i="19"/>
  <c r="BC25" i="19"/>
  <c r="BE25" i="19"/>
  <c r="BG25" i="19"/>
  <c r="BJ25" i="19"/>
  <c r="BK25" i="19"/>
  <c r="BL25" i="19"/>
  <c r="BN25" i="19"/>
  <c r="BQ25" i="19"/>
  <c r="BT25" i="19"/>
  <c r="BV25" i="19"/>
  <c r="BW25" i="19"/>
  <c r="BX25" i="19"/>
  <c r="BZ25" i="19"/>
  <c r="CC25" i="19"/>
  <c r="A26" i="19"/>
  <c r="B26" i="19"/>
  <c r="D26" i="19"/>
  <c r="S26" i="19"/>
  <c r="BJ26" i="19" s="1"/>
  <c r="T26" i="19"/>
  <c r="V26" i="19" s="1"/>
  <c r="X26" i="19"/>
  <c r="Y26" i="19"/>
  <c r="Z26" i="19" s="1"/>
  <c r="AC26" i="19"/>
  <c r="AE26" i="19"/>
  <c r="AG26" i="19"/>
  <c r="AH26" i="19"/>
  <c r="F28" i="23" s="1"/>
  <c r="AI26" i="19"/>
  <c r="AL26" i="19"/>
  <c r="AM26" i="19"/>
  <c r="AN26" i="19" s="1"/>
  <c r="AQ26" i="19"/>
  <c r="AT26" i="19"/>
  <c r="AW26" i="19"/>
  <c r="AZ26" i="19"/>
  <c r="BC26" i="19"/>
  <c r="BD26" i="19"/>
  <c r="BM26" i="19"/>
  <c r="BP26" i="19"/>
  <c r="BY26" i="19"/>
  <c r="CB26" i="19"/>
  <c r="A27" i="19"/>
  <c r="B27" i="19"/>
  <c r="D27" i="19"/>
  <c r="S27" i="19"/>
  <c r="BD27" i="19" s="1"/>
  <c r="T27" i="19"/>
  <c r="V27" i="19"/>
  <c r="X27" i="19"/>
  <c r="Y27" i="19"/>
  <c r="Z27" i="19"/>
  <c r="AC27" i="19"/>
  <c r="AE27" i="19"/>
  <c r="AG27" i="19"/>
  <c r="AH27" i="19" s="1"/>
  <c r="AI27" i="19"/>
  <c r="AK27" i="19" s="1"/>
  <c r="AJ27" i="19"/>
  <c r="AL27" i="19"/>
  <c r="AM27" i="19"/>
  <c r="AN27" i="19"/>
  <c r="AQ27" i="19"/>
  <c r="AT27" i="19"/>
  <c r="AW27" i="19"/>
  <c r="AZ27" i="19"/>
  <c r="BC27" i="19"/>
  <c r="BE27" i="19"/>
  <c r="BG27" i="19"/>
  <c r="BJ27" i="19"/>
  <c r="BK27" i="19"/>
  <c r="BL27" i="19"/>
  <c r="BN27" i="19"/>
  <c r="BQ27" i="19"/>
  <c r="BT27" i="19"/>
  <c r="BV27" i="19"/>
  <c r="BW27" i="19"/>
  <c r="BX27" i="19"/>
  <c r="BZ27" i="19"/>
  <c r="CC27" i="19"/>
  <c r="A28" i="19"/>
  <c r="B28" i="19"/>
  <c r="D28" i="19"/>
  <c r="S28" i="19"/>
  <c r="BJ28" i="19" s="1"/>
  <c r="T28" i="19"/>
  <c r="V28" i="19" s="1"/>
  <c r="X28" i="19"/>
  <c r="Y28" i="19"/>
  <c r="Z28" i="19" s="1"/>
  <c r="AC28" i="19"/>
  <c r="AE28" i="19"/>
  <c r="AG28" i="19"/>
  <c r="AH28" i="19"/>
  <c r="AI28" i="19"/>
  <c r="AJ28" i="19"/>
  <c r="AK28" i="19" s="1"/>
  <c r="AL28" i="19"/>
  <c r="AM28" i="19"/>
  <c r="AN28" i="19" s="1"/>
  <c r="AQ28" i="19"/>
  <c r="AT28" i="19"/>
  <c r="AW28" i="19"/>
  <c r="AZ28" i="19"/>
  <c r="BC28" i="19"/>
  <c r="BD28" i="19"/>
  <c r="BM28" i="19"/>
  <c r="BP28" i="19"/>
  <c r="BY28" i="19"/>
  <c r="CB28" i="19"/>
  <c r="A29" i="19"/>
  <c r="B29" i="19"/>
  <c r="D29" i="19"/>
  <c r="S29" i="19"/>
  <c r="BD29" i="19" s="1"/>
  <c r="T29" i="19"/>
  <c r="V29" i="19"/>
  <c r="X29" i="19"/>
  <c r="Y29" i="19"/>
  <c r="Z29" i="19"/>
  <c r="AC29" i="19"/>
  <c r="AE29" i="19"/>
  <c r="AG29" i="19"/>
  <c r="AH29" i="19" s="1"/>
  <c r="AI29" i="19"/>
  <c r="AK29" i="19" s="1"/>
  <c r="AJ29" i="19"/>
  <c r="AL29" i="19"/>
  <c r="AM29" i="19"/>
  <c r="AN29" i="19"/>
  <c r="AQ29" i="19"/>
  <c r="AT29" i="19"/>
  <c r="AW29" i="19"/>
  <c r="AZ29" i="19"/>
  <c r="BC29" i="19"/>
  <c r="BE29" i="19"/>
  <c r="BG29" i="19"/>
  <c r="BJ29" i="19"/>
  <c r="BK29" i="19"/>
  <c r="BL29" i="19"/>
  <c r="BN29" i="19"/>
  <c r="BQ29" i="19"/>
  <c r="BT29" i="19"/>
  <c r="BV29" i="19"/>
  <c r="BW29" i="19"/>
  <c r="BX29" i="19"/>
  <c r="BZ29" i="19"/>
  <c r="CC29" i="19"/>
  <c r="A30" i="19"/>
  <c r="B30" i="19"/>
  <c r="D30" i="19"/>
  <c r="S30" i="19"/>
  <c r="BJ30" i="19" s="1"/>
  <c r="T30" i="19"/>
  <c r="V30" i="19" s="1"/>
  <c r="X30" i="19"/>
  <c r="Y30" i="19"/>
  <c r="Z30" i="19" s="1"/>
  <c r="AC30" i="19"/>
  <c r="AE30" i="19"/>
  <c r="AG30" i="19"/>
  <c r="AH30" i="19"/>
  <c r="AI30" i="19"/>
  <c r="AL30" i="19"/>
  <c r="AM30" i="19"/>
  <c r="AN30" i="19" s="1"/>
  <c r="AQ30" i="19"/>
  <c r="AT30" i="19"/>
  <c r="AW30" i="19"/>
  <c r="AZ30" i="19"/>
  <c r="BC30" i="19"/>
  <c r="BD30" i="19"/>
  <c r="BM30" i="19"/>
  <c r="BP30" i="19"/>
  <c r="BY30" i="19"/>
  <c r="CB30" i="19"/>
  <c r="A13" i="20"/>
  <c r="B13" i="20"/>
  <c r="D13" i="20"/>
  <c r="S13" i="20"/>
  <c r="U13" i="20" s="1"/>
  <c r="AI13" i="20" s="1"/>
  <c r="T13" i="20"/>
  <c r="BN13" i="20" s="1"/>
  <c r="X13" i="20"/>
  <c r="Y13" i="20"/>
  <c r="Z13" i="20" s="1"/>
  <c r="AC13" i="20"/>
  <c r="AE13" i="20"/>
  <c r="AG13" i="20"/>
  <c r="AH13" i="20" s="1"/>
  <c r="AL13" i="20"/>
  <c r="AM13" i="20"/>
  <c r="AN13" i="20"/>
  <c r="AQ13" i="20"/>
  <c r="AT13" i="20"/>
  <c r="AW13" i="20"/>
  <c r="AZ13" i="20"/>
  <c r="BC13" i="20"/>
  <c r="BD13" i="20"/>
  <c r="BE13" i="20"/>
  <c r="BF13" i="20" s="1"/>
  <c r="BK13" i="20"/>
  <c r="BM13" i="20"/>
  <c r="BP13" i="20"/>
  <c r="BQ13" i="20"/>
  <c r="BR13" i="20" s="1"/>
  <c r="BW13" i="20"/>
  <c r="BY13" i="20"/>
  <c r="CB13" i="20"/>
  <c r="CC13" i="20"/>
  <c r="CD13" i="20" s="1"/>
  <c r="CI13" i="20"/>
  <c r="A14" i="20"/>
  <c r="B14" i="20"/>
  <c r="D14" i="20"/>
  <c r="S14" i="20"/>
  <c r="U14" i="20" s="1"/>
  <c r="AI14" i="20" s="1"/>
  <c r="T14" i="20"/>
  <c r="BN14" i="20" s="1"/>
  <c r="X14" i="20"/>
  <c r="Y14" i="20"/>
  <c r="Z14" i="20" s="1"/>
  <c r="AC14" i="20"/>
  <c r="AE14" i="20"/>
  <c r="AG14" i="20"/>
  <c r="AH14" i="20" s="1"/>
  <c r="AL14" i="20"/>
  <c r="AM14" i="20"/>
  <c r="AN14" i="20"/>
  <c r="AQ14" i="20"/>
  <c r="AT14" i="20"/>
  <c r="AW14" i="20"/>
  <c r="AZ14" i="20"/>
  <c r="BC14" i="20"/>
  <c r="BD14" i="20"/>
  <c r="BE14" i="20"/>
  <c r="BF14" i="20" s="1"/>
  <c r="BK14" i="20"/>
  <c r="BM14" i="20"/>
  <c r="BP14" i="20"/>
  <c r="BQ14" i="20"/>
  <c r="BR14" i="20" s="1"/>
  <c r="BW14" i="20"/>
  <c r="BY14" i="20"/>
  <c r="CB14" i="20"/>
  <c r="CC14" i="20"/>
  <c r="CD14" i="20" s="1"/>
  <c r="CI14" i="20"/>
  <c r="A15" i="20"/>
  <c r="B15" i="20"/>
  <c r="D15" i="20"/>
  <c r="S15" i="20"/>
  <c r="U15" i="20" s="1"/>
  <c r="T15" i="20"/>
  <c r="BN15" i="20" s="1"/>
  <c r="X15" i="20"/>
  <c r="Y15" i="20"/>
  <c r="Z15" i="20" s="1"/>
  <c r="AC15" i="20"/>
  <c r="AE15" i="20"/>
  <c r="AG15" i="20"/>
  <c r="AH15" i="20" s="1"/>
  <c r="AI15" i="20"/>
  <c r="AL15" i="20"/>
  <c r="AM15" i="20"/>
  <c r="AN15" i="20"/>
  <c r="AQ15" i="20"/>
  <c r="AT15" i="20"/>
  <c r="AW15" i="20"/>
  <c r="AZ15" i="20"/>
  <c r="BC15" i="20"/>
  <c r="BD15" i="20"/>
  <c r="BE15" i="20"/>
  <c r="BF15" i="20" s="1"/>
  <c r="BK15" i="20"/>
  <c r="BM15" i="20"/>
  <c r="BO15" i="20" s="1"/>
  <c r="BP15" i="20"/>
  <c r="BQ15" i="20"/>
  <c r="BW15" i="20"/>
  <c r="BY15" i="20"/>
  <c r="CB15" i="20"/>
  <c r="CC15" i="20"/>
  <c r="CI15" i="20"/>
  <c r="A16" i="20"/>
  <c r="B16" i="20"/>
  <c r="D16" i="20"/>
  <c r="S16" i="20"/>
  <c r="BY16" i="20" s="1"/>
  <c r="T16" i="20"/>
  <c r="BN16" i="20" s="1"/>
  <c r="BO16" i="20" s="1"/>
  <c r="X16" i="20"/>
  <c r="Y16" i="20"/>
  <c r="Z16" i="20" s="1"/>
  <c r="AC16" i="20"/>
  <c r="AE16" i="20"/>
  <c r="AG16" i="20"/>
  <c r="AH16" i="20" s="1"/>
  <c r="AL16" i="20"/>
  <c r="AM16" i="20"/>
  <c r="AN16" i="20"/>
  <c r="AQ16" i="20"/>
  <c r="AT16" i="20"/>
  <c r="AW16" i="20"/>
  <c r="AZ16" i="20"/>
  <c r="BC16" i="20"/>
  <c r="BD16" i="20"/>
  <c r="BE16" i="20"/>
  <c r="BK16" i="20"/>
  <c r="BM16" i="20"/>
  <c r="BP16" i="20"/>
  <c r="BQ16" i="20"/>
  <c r="BW16" i="20"/>
  <c r="CC16" i="20"/>
  <c r="CI16" i="20"/>
  <c r="A17" i="20"/>
  <c r="B17" i="20"/>
  <c r="D17" i="20"/>
  <c r="S17" i="20"/>
  <c r="T17" i="20"/>
  <c r="BN17" i="20" s="1"/>
  <c r="X17" i="20"/>
  <c r="Y17" i="20"/>
  <c r="Z17" i="20" s="1"/>
  <c r="AC17" i="20"/>
  <c r="AE17" i="20"/>
  <c r="AG17" i="20"/>
  <c r="AH17" i="20"/>
  <c r="AL17" i="20"/>
  <c r="AM17" i="20"/>
  <c r="AN17" i="20"/>
  <c r="AQ17" i="20"/>
  <c r="AT17" i="20"/>
  <c r="AW17" i="20"/>
  <c r="AZ17" i="20"/>
  <c r="BC17" i="20"/>
  <c r="BE17" i="20"/>
  <c r="BK17" i="20"/>
  <c r="BQ17" i="20"/>
  <c r="BW17" i="20"/>
  <c r="CC17" i="20"/>
  <c r="CI17" i="20"/>
  <c r="A18" i="20"/>
  <c r="B18" i="20"/>
  <c r="D18" i="20"/>
  <c r="S18" i="20"/>
  <c r="T18" i="20"/>
  <c r="X18" i="20"/>
  <c r="Y18" i="20"/>
  <c r="Z18" i="20" s="1"/>
  <c r="AC18" i="20"/>
  <c r="AE18" i="20"/>
  <c r="AG18" i="20"/>
  <c r="AH18" i="20" s="1"/>
  <c r="AL18" i="20"/>
  <c r="AM18" i="20"/>
  <c r="AN18" i="20"/>
  <c r="AQ18" i="20"/>
  <c r="AT18" i="20"/>
  <c r="AW18" i="20"/>
  <c r="K20" i="23" s="1"/>
  <c r="AZ18" i="20"/>
  <c r="BC18" i="20"/>
  <c r="BD18" i="20"/>
  <c r="BK18" i="20"/>
  <c r="BP18" i="20"/>
  <c r="BQ18" i="20"/>
  <c r="BR18" i="20"/>
  <c r="BW18" i="20"/>
  <c r="CB18" i="20"/>
  <c r="CI18" i="20"/>
  <c r="A19" i="20"/>
  <c r="B19" i="20"/>
  <c r="D19" i="20"/>
  <c r="S19" i="20"/>
  <c r="T19" i="20"/>
  <c r="BW19" i="20" s="1"/>
  <c r="X19" i="20"/>
  <c r="Y19" i="20"/>
  <c r="Z19" i="20" s="1"/>
  <c r="AC19" i="20"/>
  <c r="AE19" i="20"/>
  <c r="AG19" i="20"/>
  <c r="AH19" i="20"/>
  <c r="AL19" i="20"/>
  <c r="AM19" i="20"/>
  <c r="AN19" i="20"/>
  <c r="AQ19" i="20"/>
  <c r="AT19" i="20"/>
  <c r="AW19" i="20"/>
  <c r="AZ19" i="20"/>
  <c r="BC19" i="20"/>
  <c r="BE19" i="20"/>
  <c r="BP19" i="20"/>
  <c r="BQ19" i="20"/>
  <c r="BR19" i="20" s="1"/>
  <c r="BY19" i="20"/>
  <c r="CC19" i="20"/>
  <c r="A20" i="20"/>
  <c r="B20" i="20"/>
  <c r="D20" i="20"/>
  <c r="S20" i="20"/>
  <c r="BD20" i="20" s="1"/>
  <c r="T20" i="20"/>
  <c r="BW20" i="20" s="1"/>
  <c r="X20" i="20"/>
  <c r="Y20" i="20"/>
  <c r="Z20" i="20" s="1"/>
  <c r="AC20" i="20"/>
  <c r="AE20" i="20"/>
  <c r="AG20" i="20"/>
  <c r="AH20" i="20" s="1"/>
  <c r="AL20" i="20"/>
  <c r="AM20" i="20"/>
  <c r="AN20" i="20"/>
  <c r="AQ20" i="20"/>
  <c r="AT20" i="20"/>
  <c r="AW20" i="20"/>
  <c r="AZ20" i="20"/>
  <c r="BC20" i="20"/>
  <c r="BM20" i="20"/>
  <c r="BP20" i="20"/>
  <c r="BQ20" i="20"/>
  <c r="BR20" i="20"/>
  <c r="BY20" i="20"/>
  <c r="A21" i="20"/>
  <c r="B21" i="20"/>
  <c r="D21" i="20"/>
  <c r="S21" i="20"/>
  <c r="BM21" i="20" s="1"/>
  <c r="BO21" i="20" s="1"/>
  <c r="T21" i="20"/>
  <c r="X21" i="20"/>
  <c r="Y21" i="20"/>
  <c r="Z21" i="20" s="1"/>
  <c r="AC21" i="20"/>
  <c r="AE21" i="20"/>
  <c r="AG21" i="20"/>
  <c r="AH21" i="20" s="1"/>
  <c r="AL21" i="20"/>
  <c r="AM21" i="20"/>
  <c r="AN21" i="20"/>
  <c r="AQ21" i="20"/>
  <c r="AT21" i="20"/>
  <c r="AW21" i="20"/>
  <c r="AZ21" i="20"/>
  <c r="BC21" i="20"/>
  <c r="BE21" i="20"/>
  <c r="BK21" i="20"/>
  <c r="BN21" i="20"/>
  <c r="BQ21" i="20"/>
  <c r="BW21" i="20"/>
  <c r="BZ21" i="20"/>
  <c r="CC21" i="20"/>
  <c r="CI21" i="20"/>
  <c r="A22" i="20"/>
  <c r="B22" i="20"/>
  <c r="D22" i="20"/>
  <c r="S22" i="20"/>
  <c r="BP22" i="20" s="1"/>
  <c r="T22" i="20"/>
  <c r="X22" i="20"/>
  <c r="Y22" i="20"/>
  <c r="Z22" i="20" s="1"/>
  <c r="AC22" i="20"/>
  <c r="E24" i="23" s="1"/>
  <c r="AE22" i="20"/>
  <c r="AG22" i="20"/>
  <c r="AH22" i="20" s="1"/>
  <c r="AL22" i="20"/>
  <c r="AM22" i="20"/>
  <c r="AN22" i="20"/>
  <c r="AQ22" i="20"/>
  <c r="AT22" i="20"/>
  <c r="AW22" i="20"/>
  <c r="AZ22" i="20"/>
  <c r="L24" i="23" s="1"/>
  <c r="BC22" i="20"/>
  <c r="BD22" i="20"/>
  <c r="BE22" i="20"/>
  <c r="BF22" i="20"/>
  <c r="BM22" i="20"/>
  <c r="BN22" i="20"/>
  <c r="BO22" i="20" s="1"/>
  <c r="BQ22" i="20"/>
  <c r="BW22" i="20"/>
  <c r="BY22" i="20"/>
  <c r="BZ22" i="20"/>
  <c r="CA22" i="20" s="1"/>
  <c r="CB22" i="20"/>
  <c r="CI22" i="20"/>
  <c r="A23" i="20"/>
  <c r="B23" i="20"/>
  <c r="D23" i="20"/>
  <c r="S23" i="20"/>
  <c r="T23" i="20"/>
  <c r="BQ23" i="20" s="1"/>
  <c r="X23" i="20"/>
  <c r="Y23" i="20"/>
  <c r="Z23" i="20" s="1"/>
  <c r="AC23" i="20"/>
  <c r="AE23" i="20"/>
  <c r="AG23" i="20"/>
  <c r="AH23" i="20"/>
  <c r="AL23" i="20"/>
  <c r="AM23" i="20"/>
  <c r="AN23" i="20"/>
  <c r="AQ23" i="20"/>
  <c r="AT23" i="20"/>
  <c r="AW23" i="20"/>
  <c r="AZ23" i="20"/>
  <c r="L25" i="23" s="1"/>
  <c r="BC23" i="20"/>
  <c r="BE23" i="20"/>
  <c r="BW23" i="20"/>
  <c r="A24" i="20"/>
  <c r="B24" i="20"/>
  <c r="D24" i="20"/>
  <c r="S24" i="20"/>
  <c r="BD24" i="20" s="1"/>
  <c r="BF24" i="20" s="1"/>
  <c r="T24" i="20"/>
  <c r="X24" i="20"/>
  <c r="Y24" i="20"/>
  <c r="Z24" i="20" s="1"/>
  <c r="AC24" i="20"/>
  <c r="AE24" i="20"/>
  <c r="AG24" i="20"/>
  <c r="AH24" i="20" s="1"/>
  <c r="AL24" i="20"/>
  <c r="AM24" i="20"/>
  <c r="AN24" i="20"/>
  <c r="AQ24" i="20"/>
  <c r="AT24" i="20"/>
  <c r="AW24" i="20"/>
  <c r="AZ24" i="20"/>
  <c r="BC24" i="20"/>
  <c r="BE24" i="20"/>
  <c r="BK24" i="20"/>
  <c r="BN24" i="20"/>
  <c r="BQ24" i="20"/>
  <c r="BW24" i="20"/>
  <c r="BZ24" i="20"/>
  <c r="CC24" i="20"/>
  <c r="CI24" i="20"/>
  <c r="A25" i="20"/>
  <c r="B25" i="20"/>
  <c r="D25" i="20"/>
  <c r="S25" i="20"/>
  <c r="BP25" i="20" s="1"/>
  <c r="T25" i="20"/>
  <c r="X25" i="20"/>
  <c r="Y25" i="20"/>
  <c r="Z25" i="20" s="1"/>
  <c r="AC25" i="20"/>
  <c r="AE25" i="20"/>
  <c r="AG25" i="20"/>
  <c r="AH25" i="20" s="1"/>
  <c r="AL25" i="20"/>
  <c r="AM25" i="20"/>
  <c r="AN25" i="20"/>
  <c r="AQ25" i="20"/>
  <c r="AT25" i="20"/>
  <c r="AW25" i="20"/>
  <c r="AZ25" i="20"/>
  <c r="L27" i="23" s="1"/>
  <c r="BC25" i="20"/>
  <c r="BD25" i="20"/>
  <c r="BE25" i="20"/>
  <c r="BF25" i="20"/>
  <c r="BM25" i="20"/>
  <c r="BN25" i="20"/>
  <c r="BO25" i="20" s="1"/>
  <c r="BQ25" i="20"/>
  <c r="BR25" i="20" s="1"/>
  <c r="BW25" i="20"/>
  <c r="BY25" i="20"/>
  <c r="BZ25" i="20"/>
  <c r="CA25" i="20" s="1"/>
  <c r="CB25" i="20"/>
  <c r="CI25" i="20"/>
  <c r="A26" i="20"/>
  <c r="B26" i="20"/>
  <c r="D26" i="20"/>
  <c r="S26" i="20"/>
  <c r="T26" i="20"/>
  <c r="BQ26" i="20" s="1"/>
  <c r="X26" i="20"/>
  <c r="Y26" i="20"/>
  <c r="Z26" i="20" s="1"/>
  <c r="AC26" i="20"/>
  <c r="E28" i="23" s="1"/>
  <c r="AE26" i="20"/>
  <c r="AG26" i="20"/>
  <c r="AH26" i="20"/>
  <c r="AL26" i="20"/>
  <c r="AM26" i="20"/>
  <c r="AN26" i="20"/>
  <c r="AQ26" i="20"/>
  <c r="AT26" i="20"/>
  <c r="AW26" i="20"/>
  <c r="AZ26" i="20"/>
  <c r="L28" i="23" s="1"/>
  <c r="BC26" i="20"/>
  <c r="BE26" i="20"/>
  <c r="BW26" i="20"/>
  <c r="A27" i="20"/>
  <c r="B27" i="20"/>
  <c r="D27" i="20"/>
  <c r="S27" i="20"/>
  <c r="T27" i="20"/>
  <c r="X27" i="20"/>
  <c r="Y27" i="20"/>
  <c r="Z27" i="20" s="1"/>
  <c r="AC27" i="20"/>
  <c r="AE27" i="20"/>
  <c r="AG27" i="20"/>
  <c r="AH27" i="20" s="1"/>
  <c r="AL27" i="20"/>
  <c r="AM27" i="20"/>
  <c r="AN27" i="20"/>
  <c r="AQ27" i="20"/>
  <c r="AT27" i="20"/>
  <c r="AW27" i="20"/>
  <c r="AZ27" i="20"/>
  <c r="BC27" i="20"/>
  <c r="BE27" i="20"/>
  <c r="BK27" i="20"/>
  <c r="BN27" i="20"/>
  <c r="BQ27" i="20"/>
  <c r="BW27" i="20"/>
  <c r="BZ27" i="20"/>
  <c r="CC27" i="20"/>
  <c r="CI27" i="20"/>
  <c r="A28" i="20"/>
  <c r="B28" i="20"/>
  <c r="D28" i="20"/>
  <c r="S28" i="20"/>
  <c r="BP28" i="20" s="1"/>
  <c r="T28" i="20"/>
  <c r="X28" i="20"/>
  <c r="Y28" i="20"/>
  <c r="Z28" i="20" s="1"/>
  <c r="AC28" i="20"/>
  <c r="AE28" i="20"/>
  <c r="AG28" i="20"/>
  <c r="AH28" i="20" s="1"/>
  <c r="AL28" i="20"/>
  <c r="AM28" i="20"/>
  <c r="AN28" i="20"/>
  <c r="AQ28" i="20"/>
  <c r="AT28" i="20"/>
  <c r="AW28" i="20"/>
  <c r="AZ28" i="20"/>
  <c r="L30" i="23" s="1"/>
  <c r="BC28" i="20"/>
  <c r="BD28" i="20"/>
  <c r="BE28" i="20"/>
  <c r="BF28" i="20"/>
  <c r="BM28" i="20"/>
  <c r="BN28" i="20"/>
  <c r="BO28" i="20" s="1"/>
  <c r="BQ28" i="20"/>
  <c r="BR28" i="20" s="1"/>
  <c r="BW28" i="20"/>
  <c r="BY28" i="20"/>
  <c r="BZ28" i="20"/>
  <c r="CA28" i="20" s="1"/>
  <c r="CB28" i="20"/>
  <c r="CI28" i="20"/>
  <c r="A29" i="20"/>
  <c r="B29" i="20"/>
  <c r="D29" i="20"/>
  <c r="S29" i="20"/>
  <c r="T29" i="20"/>
  <c r="BQ29" i="20" s="1"/>
  <c r="X29" i="20"/>
  <c r="Y29" i="20"/>
  <c r="Z29" i="20" s="1"/>
  <c r="AC29" i="20"/>
  <c r="AE29" i="20"/>
  <c r="AG29" i="20"/>
  <c r="AH29" i="20"/>
  <c r="AL29" i="20"/>
  <c r="AM29" i="20"/>
  <c r="AN29" i="20"/>
  <c r="AQ29" i="20"/>
  <c r="AT29" i="20"/>
  <c r="AW29" i="20"/>
  <c r="AZ29" i="20"/>
  <c r="L31" i="23" s="1"/>
  <c r="BC29" i="20"/>
  <c r="BE29" i="20"/>
  <c r="BW29" i="20"/>
  <c r="A30" i="20"/>
  <c r="B30" i="20"/>
  <c r="D30" i="20"/>
  <c r="S30" i="20"/>
  <c r="BG30" i="20" s="1"/>
  <c r="T30" i="20"/>
  <c r="X30" i="20"/>
  <c r="Y30" i="20"/>
  <c r="Z30" i="20" s="1"/>
  <c r="AC30" i="20"/>
  <c r="AE30" i="20"/>
  <c r="AG30" i="20"/>
  <c r="AH30" i="20"/>
  <c r="AL30" i="20"/>
  <c r="AM30" i="20"/>
  <c r="AN30" i="20"/>
  <c r="AQ30" i="20"/>
  <c r="AT30" i="20"/>
  <c r="AW30" i="20"/>
  <c r="AZ30" i="20"/>
  <c r="L32" i="23" s="1"/>
  <c r="BC30" i="20"/>
  <c r="BE30" i="20"/>
  <c r="BK30" i="20"/>
  <c r="BN30" i="20"/>
  <c r="BQ30" i="20"/>
  <c r="BW30" i="20"/>
  <c r="BZ30" i="20"/>
  <c r="CC30" i="20"/>
  <c r="CI30" i="20"/>
  <c r="A13" i="29"/>
  <c r="B13" i="29"/>
  <c r="D13" i="29"/>
  <c r="E13" i="29"/>
  <c r="G13" i="29" s="1"/>
  <c r="H13" i="29" s="1"/>
  <c r="F13" i="29"/>
  <c r="A14" i="29"/>
  <c r="B14" i="29"/>
  <c r="D14" i="29"/>
  <c r="E14" i="29"/>
  <c r="G14" i="29" s="1"/>
  <c r="H14" i="29" s="1"/>
  <c r="F14" i="29"/>
  <c r="A15" i="29"/>
  <c r="B15" i="29"/>
  <c r="D15" i="29"/>
  <c r="F15" i="29" s="1"/>
  <c r="H15" i="29" s="1"/>
  <c r="W17" i="23" s="1"/>
  <c r="E15" i="29"/>
  <c r="G15" i="29"/>
  <c r="A16" i="29"/>
  <c r="B16" i="29"/>
  <c r="D16" i="29"/>
  <c r="F16" i="29" s="1"/>
  <c r="E16" i="29"/>
  <c r="G16" i="29" s="1"/>
  <c r="A17" i="29"/>
  <c r="B17" i="29"/>
  <c r="D17" i="29"/>
  <c r="E17" i="29"/>
  <c r="G17" i="29" s="1"/>
  <c r="H17" i="29" s="1"/>
  <c r="W19" i="23" s="1"/>
  <c r="F17" i="29"/>
  <c r="A18" i="29"/>
  <c r="B18" i="29"/>
  <c r="D18" i="29"/>
  <c r="F18" i="29" s="1"/>
  <c r="E18" i="29"/>
  <c r="G18" i="29"/>
  <c r="A19" i="29"/>
  <c r="B19" i="29"/>
  <c r="D19" i="29"/>
  <c r="E19" i="29"/>
  <c r="F19" i="29"/>
  <c r="H19" i="29" s="1"/>
  <c r="W21" i="23" s="1"/>
  <c r="G19" i="29"/>
  <c r="A20" i="29"/>
  <c r="B20" i="29"/>
  <c r="D20" i="29"/>
  <c r="F20" i="29" s="1"/>
  <c r="E20" i="29"/>
  <c r="G20" i="29" s="1"/>
  <c r="H20" i="29" s="1"/>
  <c r="W22" i="23" s="1"/>
  <c r="A21" i="29"/>
  <c r="B21" i="29"/>
  <c r="D21" i="29"/>
  <c r="F21" i="29" s="1"/>
  <c r="E21" i="29"/>
  <c r="G21" i="29" s="1"/>
  <c r="A22" i="29"/>
  <c r="B22" i="29"/>
  <c r="D22" i="29"/>
  <c r="E22" i="29"/>
  <c r="F22" i="29"/>
  <c r="G22" i="29"/>
  <c r="H22" i="29" s="1"/>
  <c r="W24" i="23" s="1"/>
  <c r="A23" i="29"/>
  <c r="B23" i="29"/>
  <c r="D23" i="29"/>
  <c r="F23" i="29" s="1"/>
  <c r="E23" i="29"/>
  <c r="G23" i="29" s="1"/>
  <c r="A24" i="29"/>
  <c r="B24" i="29"/>
  <c r="D24" i="29"/>
  <c r="F24" i="29" s="1"/>
  <c r="E24" i="29"/>
  <c r="G24" i="29" s="1"/>
  <c r="H24" i="29" s="1"/>
  <c r="W26" i="23" s="1"/>
  <c r="A25" i="29"/>
  <c r="B25" i="29"/>
  <c r="D25" i="29"/>
  <c r="E25" i="29"/>
  <c r="F25" i="29"/>
  <c r="H25" i="29" s="1"/>
  <c r="W27" i="23" s="1"/>
  <c r="G25" i="29"/>
  <c r="A26" i="29"/>
  <c r="B26" i="29"/>
  <c r="D26" i="29"/>
  <c r="E26" i="29"/>
  <c r="G26" i="29" s="1"/>
  <c r="H26" i="29" s="1"/>
  <c r="W28" i="23" s="1"/>
  <c r="F26" i="29"/>
  <c r="A27" i="29"/>
  <c r="B27" i="29"/>
  <c r="D27" i="29"/>
  <c r="F27" i="29" s="1"/>
  <c r="H27" i="29" s="1"/>
  <c r="W29" i="23" s="1"/>
  <c r="E27" i="29"/>
  <c r="G27" i="29"/>
  <c r="A28" i="29"/>
  <c r="B28" i="29"/>
  <c r="D28" i="29"/>
  <c r="F28" i="29" s="1"/>
  <c r="E28" i="29"/>
  <c r="G28" i="29" s="1"/>
  <c r="A29" i="29"/>
  <c r="B29" i="29"/>
  <c r="D29" i="29"/>
  <c r="E29" i="29"/>
  <c r="G29" i="29" s="1"/>
  <c r="H29" i="29" s="1"/>
  <c r="W31" i="23" s="1"/>
  <c r="F29" i="29"/>
  <c r="A30" i="29"/>
  <c r="B30" i="29"/>
  <c r="D30" i="29"/>
  <c r="F30" i="29" s="1"/>
  <c r="E30" i="29"/>
  <c r="G30" i="29"/>
  <c r="H30" i="29" s="1"/>
  <c r="W32" i="23" s="1"/>
  <c r="K17" i="23"/>
  <c r="K23" i="23"/>
  <c r="K27" i="23"/>
  <c r="K29" i="23"/>
  <c r="K31" i="23"/>
  <c r="A13" i="18"/>
  <c r="B13" i="18"/>
  <c r="D13" i="18"/>
  <c r="S13" i="18"/>
  <c r="BA13" i="18" s="1"/>
  <c r="T13" i="18"/>
  <c r="BB13" i="18" s="1"/>
  <c r="BC13" i="18" s="1"/>
  <c r="X13" i="18"/>
  <c r="Y13" i="18"/>
  <c r="Z13" i="18" s="1"/>
  <c r="AE13" i="18"/>
  <c r="AG13" i="18"/>
  <c r="AH13" i="18" s="1"/>
  <c r="AJ13" i="18"/>
  <c r="AL13" i="18"/>
  <c r="AM13" i="18"/>
  <c r="AN13" i="18" s="1"/>
  <c r="AQ13" i="18"/>
  <c r="AT13" i="18"/>
  <c r="AW13" i="18"/>
  <c r="AZ13" i="18"/>
  <c r="BG13" i="18"/>
  <c r="BH13" i="18"/>
  <c r="BI13" i="18" s="1"/>
  <c r="BJ13" i="18"/>
  <c r="BS13" i="18"/>
  <c r="BT13" i="18"/>
  <c r="BU13" i="18" s="1"/>
  <c r="BV13" i="18"/>
  <c r="A14" i="18"/>
  <c r="B14" i="18"/>
  <c r="D14" i="18"/>
  <c r="S14" i="18"/>
  <c r="BA14" i="18" s="1"/>
  <c r="BC14" i="18" s="1"/>
  <c r="T14" i="18"/>
  <c r="V14" i="18" s="1"/>
  <c r="X14" i="18"/>
  <c r="Y14" i="18"/>
  <c r="Z14" i="18"/>
  <c r="AE14" i="18"/>
  <c r="AG14" i="18"/>
  <c r="AH14" i="18"/>
  <c r="AI14" i="18"/>
  <c r="AJ14" i="18"/>
  <c r="AK14" i="18" s="1"/>
  <c r="AL14" i="18"/>
  <c r="AN14" i="18" s="1"/>
  <c r="AM14" i="18"/>
  <c r="AQ14" i="18"/>
  <c r="AT14" i="18"/>
  <c r="AW14" i="18"/>
  <c r="K16" i="23" s="1"/>
  <c r="AZ14" i="18"/>
  <c r="BB14" i="18"/>
  <c r="BG14" i="18"/>
  <c r="BI14" i="18" s="1"/>
  <c r="BH14" i="18"/>
  <c r="BK14" i="18"/>
  <c r="BN14" i="18"/>
  <c r="BQ14" i="18"/>
  <c r="BS14" i="18"/>
  <c r="BU14" i="18" s="1"/>
  <c r="BT14" i="18"/>
  <c r="BW14" i="18"/>
  <c r="BZ14" i="18"/>
  <c r="A15" i="18"/>
  <c r="B15" i="18"/>
  <c r="D15" i="18"/>
  <c r="S15" i="18"/>
  <c r="U15" i="18" s="1"/>
  <c r="T15" i="18"/>
  <c r="BN15" i="18" s="1"/>
  <c r="BO15" i="18" s="1"/>
  <c r="X15" i="18"/>
  <c r="Y15" i="18"/>
  <c r="Z15" i="18" s="1"/>
  <c r="AE15" i="18"/>
  <c r="AG15" i="18"/>
  <c r="AH15" i="18" s="1"/>
  <c r="AI15" i="18"/>
  <c r="AK15" i="18" s="1"/>
  <c r="AJ15" i="18"/>
  <c r="AL15" i="18"/>
  <c r="AM15" i="18"/>
  <c r="AN15" i="18" s="1"/>
  <c r="AQ15" i="18"/>
  <c r="AT15" i="18"/>
  <c r="AW15" i="18"/>
  <c r="AZ15" i="18"/>
  <c r="BA15" i="18"/>
  <c r="BC15" i="18" s="1"/>
  <c r="BB15" i="18"/>
  <c r="BG15" i="18"/>
  <c r="BH15" i="18"/>
  <c r="BI15" i="18" s="1"/>
  <c r="BJ15" i="18"/>
  <c r="BM15" i="18"/>
  <c r="BP15" i="18"/>
  <c r="BQ15" i="18"/>
  <c r="BR15" i="18" s="1"/>
  <c r="BS15" i="18"/>
  <c r="BT15" i="18"/>
  <c r="BU15" i="18" s="1"/>
  <c r="BV15" i="18"/>
  <c r="BY15" i="18"/>
  <c r="A16" i="18"/>
  <c r="B16" i="18"/>
  <c r="D16" i="18"/>
  <c r="S16" i="18"/>
  <c r="BM16" i="18" s="1"/>
  <c r="BO16" i="18" s="1"/>
  <c r="T16" i="18"/>
  <c r="V16" i="18" s="1"/>
  <c r="X16" i="18"/>
  <c r="Z16" i="18" s="1"/>
  <c r="Y16" i="18"/>
  <c r="AE16" i="18"/>
  <c r="AG16" i="18"/>
  <c r="AH16" i="18" s="1"/>
  <c r="AJ16" i="18"/>
  <c r="AL16" i="18"/>
  <c r="AM16" i="18"/>
  <c r="AN16" i="18" s="1"/>
  <c r="AQ16" i="18"/>
  <c r="AT16" i="18"/>
  <c r="AW16" i="18"/>
  <c r="AZ16" i="18"/>
  <c r="BA16" i="18"/>
  <c r="BB16" i="18"/>
  <c r="BC16" i="18" s="1"/>
  <c r="BG16" i="18"/>
  <c r="BI16" i="18" s="1"/>
  <c r="BH16" i="18"/>
  <c r="BN16" i="18"/>
  <c r="BP16" i="18"/>
  <c r="BQ16" i="18"/>
  <c r="BR16" i="18" s="1"/>
  <c r="BS16" i="18"/>
  <c r="BU16" i="18" s="1"/>
  <c r="BT16" i="18"/>
  <c r="BZ16" i="18"/>
  <c r="A17" i="18"/>
  <c r="B17" i="18"/>
  <c r="D17" i="18"/>
  <c r="S17" i="18"/>
  <c r="U17" i="18" s="1"/>
  <c r="T17" i="18"/>
  <c r="V17" i="18" s="1"/>
  <c r="X17" i="18"/>
  <c r="Y17" i="18"/>
  <c r="Z17" i="18"/>
  <c r="AE17" i="18"/>
  <c r="AG17" i="18"/>
  <c r="AH17" i="18" s="1"/>
  <c r="AI17" i="18"/>
  <c r="AK17" i="18" s="1"/>
  <c r="AJ17" i="18"/>
  <c r="AL17" i="18"/>
  <c r="AM17" i="18"/>
  <c r="AN17" i="18"/>
  <c r="AQ17" i="18"/>
  <c r="AT17" i="18"/>
  <c r="AW17" i="18"/>
  <c r="AZ17" i="18"/>
  <c r="BA17" i="18"/>
  <c r="BC17" i="18" s="1"/>
  <c r="BB17" i="18"/>
  <c r="BG17" i="18"/>
  <c r="BH17" i="18"/>
  <c r="BI17" i="18" s="1"/>
  <c r="BK17" i="18"/>
  <c r="BM17" i="18"/>
  <c r="BN17" i="18"/>
  <c r="BO17" i="18"/>
  <c r="BP17" i="18"/>
  <c r="BR17" i="18" s="1"/>
  <c r="BQ17" i="18"/>
  <c r="BS17" i="18"/>
  <c r="BT17" i="18"/>
  <c r="BU17" i="18" s="1"/>
  <c r="BW17" i="18"/>
  <c r="BY17" i="18"/>
  <c r="BZ17" i="18"/>
  <c r="CA17" i="18"/>
  <c r="A18" i="18"/>
  <c r="B18" i="18"/>
  <c r="D18" i="18"/>
  <c r="S18" i="18"/>
  <c r="AI18" i="18" s="1"/>
  <c r="T18" i="18"/>
  <c r="V18" i="18"/>
  <c r="X18" i="18"/>
  <c r="Y18" i="18"/>
  <c r="Z18" i="18"/>
  <c r="AE18" i="18"/>
  <c r="AH18" i="18" s="1"/>
  <c r="AG18" i="18"/>
  <c r="AJ18" i="18"/>
  <c r="AL18" i="18"/>
  <c r="AM18" i="18"/>
  <c r="AN18" i="18" s="1"/>
  <c r="AQ18" i="18"/>
  <c r="AT18" i="18"/>
  <c r="AW18" i="18"/>
  <c r="AZ18" i="18"/>
  <c r="BA18" i="18"/>
  <c r="BB18" i="18"/>
  <c r="BC18" i="18" s="1"/>
  <c r="BG18" i="18"/>
  <c r="BH18" i="18"/>
  <c r="BI18" i="18" s="1"/>
  <c r="BJ18" i="18"/>
  <c r="BL18" i="18" s="1"/>
  <c r="BK18" i="18"/>
  <c r="BM18" i="18"/>
  <c r="BN18" i="18"/>
  <c r="BO18" i="18" s="1"/>
  <c r="BP18" i="18"/>
  <c r="BQ18" i="18"/>
  <c r="BR18" i="18" s="1"/>
  <c r="BS18" i="18"/>
  <c r="BT18" i="18"/>
  <c r="BU18" i="18" s="1"/>
  <c r="BV18" i="18"/>
  <c r="BX18" i="18" s="1"/>
  <c r="BW18" i="18"/>
  <c r="BY18" i="18"/>
  <c r="BZ18" i="18"/>
  <c r="CA18" i="18" s="1"/>
  <c r="A19" i="18"/>
  <c r="B19" i="18"/>
  <c r="D19" i="18"/>
  <c r="S19" i="18"/>
  <c r="T19" i="18"/>
  <c r="U19" i="18"/>
  <c r="W19" i="18" s="1"/>
  <c r="V19" i="18"/>
  <c r="X19" i="18"/>
  <c r="Y19" i="18"/>
  <c r="Z19" i="18" s="1"/>
  <c r="AE19" i="18"/>
  <c r="AG19" i="18"/>
  <c r="AH19" i="18" s="1"/>
  <c r="AI19" i="18"/>
  <c r="AJ19" i="18"/>
  <c r="AK19" i="18" s="1"/>
  <c r="AL19" i="18"/>
  <c r="AN19" i="18" s="1"/>
  <c r="AM19" i="18"/>
  <c r="AQ19" i="18"/>
  <c r="AT19" i="18"/>
  <c r="AW19" i="18"/>
  <c r="AZ19" i="18"/>
  <c r="BA19" i="18"/>
  <c r="BC19" i="18" s="1"/>
  <c r="BB19" i="18"/>
  <c r="BG19" i="18"/>
  <c r="BH19" i="18"/>
  <c r="BI19" i="18"/>
  <c r="BJ19" i="18"/>
  <c r="BK19" i="18"/>
  <c r="BL19" i="18"/>
  <c r="BM19" i="18"/>
  <c r="BN19" i="18"/>
  <c r="BO19" i="18" s="1"/>
  <c r="BP19" i="18"/>
  <c r="BR19" i="18" s="1"/>
  <c r="BQ19" i="18"/>
  <c r="BS19" i="18"/>
  <c r="BT19" i="18"/>
  <c r="BU19" i="18"/>
  <c r="BV19" i="18"/>
  <c r="BW19" i="18"/>
  <c r="BX19" i="18"/>
  <c r="BY19" i="18"/>
  <c r="BZ19" i="18"/>
  <c r="CA19" i="18" s="1"/>
  <c r="A20" i="18"/>
  <c r="B20" i="18"/>
  <c r="D20" i="18"/>
  <c r="S20" i="18"/>
  <c r="T20" i="18"/>
  <c r="V20" i="18" s="1"/>
  <c r="W20" i="18" s="1"/>
  <c r="U20" i="18"/>
  <c r="X20" i="18"/>
  <c r="Y20" i="18"/>
  <c r="Z20" i="18" s="1"/>
  <c r="AE20" i="18"/>
  <c r="AH20" i="18" s="1"/>
  <c r="AG20" i="18"/>
  <c r="AI20" i="18"/>
  <c r="AJ20" i="18"/>
  <c r="AK20" i="18"/>
  <c r="AL20" i="18"/>
  <c r="AM20" i="18"/>
  <c r="AN20" i="18"/>
  <c r="AQ20" i="18"/>
  <c r="AT20" i="18"/>
  <c r="AW20" i="18"/>
  <c r="AZ20" i="18"/>
  <c r="BA20" i="18"/>
  <c r="BG20" i="18"/>
  <c r="BH20" i="18"/>
  <c r="BI20" i="18" s="1"/>
  <c r="BJ20" i="18"/>
  <c r="BM20" i="18"/>
  <c r="BP20" i="18"/>
  <c r="BS20" i="18"/>
  <c r="BT20" i="18"/>
  <c r="BU20" i="18" s="1"/>
  <c r="BV20" i="18"/>
  <c r="BY20" i="18"/>
  <c r="A21" i="18"/>
  <c r="B21" i="18"/>
  <c r="D21" i="18"/>
  <c r="S21" i="18"/>
  <c r="BG21" i="18" s="1"/>
  <c r="BI21" i="18" s="1"/>
  <c r="T21" i="18"/>
  <c r="BB21" i="18" s="1"/>
  <c r="V21" i="18"/>
  <c r="X21" i="18"/>
  <c r="Z21" i="18" s="1"/>
  <c r="Y21" i="18"/>
  <c r="AE21" i="18"/>
  <c r="AG21" i="18"/>
  <c r="AH21" i="18" s="1"/>
  <c r="AL21" i="18"/>
  <c r="AM21" i="18"/>
  <c r="AN21" i="18"/>
  <c r="AQ21" i="18"/>
  <c r="AT21" i="18"/>
  <c r="AW21" i="18"/>
  <c r="AZ21" i="18"/>
  <c r="BH21" i="18"/>
  <c r="BK21" i="18"/>
  <c r="BN21" i="18"/>
  <c r="BT21" i="18"/>
  <c r="BW21" i="18"/>
  <c r="BZ21" i="18"/>
  <c r="A22" i="18"/>
  <c r="B22" i="18"/>
  <c r="D22" i="18"/>
  <c r="S22" i="18"/>
  <c r="BA22" i="18" s="1"/>
  <c r="T22" i="18"/>
  <c r="BN22" i="18" s="1"/>
  <c r="BO22" i="18" s="1"/>
  <c r="U22" i="18"/>
  <c r="V22" i="18"/>
  <c r="W22" i="18" s="1"/>
  <c r="X22" i="18"/>
  <c r="Y22" i="18"/>
  <c r="Z22" i="18" s="1"/>
  <c r="AE22" i="18"/>
  <c r="AG22" i="18"/>
  <c r="AH22" i="18" s="1"/>
  <c r="AI22" i="18"/>
  <c r="AK22" i="18" s="1"/>
  <c r="AJ22" i="18"/>
  <c r="AL22" i="18"/>
  <c r="AM22" i="18"/>
  <c r="AN22" i="18" s="1"/>
  <c r="AQ22" i="18"/>
  <c r="AT22" i="18"/>
  <c r="AW22" i="18"/>
  <c r="AZ22" i="18"/>
  <c r="BG22" i="18"/>
  <c r="BH22" i="18"/>
  <c r="BI22" i="18"/>
  <c r="BJ22" i="18"/>
  <c r="BK22" i="18"/>
  <c r="BL22" i="18" s="1"/>
  <c r="BM22" i="18"/>
  <c r="BS22" i="18"/>
  <c r="BT22" i="18"/>
  <c r="BU22" i="18"/>
  <c r="BV22" i="18"/>
  <c r="BW22" i="18"/>
  <c r="BX22" i="18" s="1"/>
  <c r="BY22" i="18"/>
  <c r="A23" i="18"/>
  <c r="B23" i="18"/>
  <c r="D23" i="18"/>
  <c r="S23" i="18"/>
  <c r="AI23" i="18" s="1"/>
  <c r="AK23" i="18" s="1"/>
  <c r="T23" i="18"/>
  <c r="BK23" i="18" s="1"/>
  <c r="BL23" i="18" s="1"/>
  <c r="U23" i="18"/>
  <c r="V23" i="18"/>
  <c r="W23" i="18" s="1"/>
  <c r="X23" i="18"/>
  <c r="Z23" i="18" s="1"/>
  <c r="Y23" i="18"/>
  <c r="AE23" i="18"/>
  <c r="AG23" i="18"/>
  <c r="AH23" i="18"/>
  <c r="AJ23" i="18"/>
  <c r="AL23" i="18"/>
  <c r="AM23" i="18"/>
  <c r="AN23" i="18" s="1"/>
  <c r="AQ23" i="18"/>
  <c r="AT23" i="18"/>
  <c r="AW23" i="18"/>
  <c r="AZ23" i="18"/>
  <c r="BB23" i="18"/>
  <c r="BG23" i="18"/>
  <c r="BH23" i="18"/>
  <c r="BI23" i="18"/>
  <c r="BJ23" i="18"/>
  <c r="BQ23" i="18"/>
  <c r="BS23" i="18"/>
  <c r="BT23" i="18"/>
  <c r="BU23" i="18"/>
  <c r="BV23" i="18"/>
  <c r="A24" i="18"/>
  <c r="B24" i="18"/>
  <c r="D24" i="18"/>
  <c r="S24" i="18"/>
  <c r="AI24" i="18" s="1"/>
  <c r="AK24" i="18" s="1"/>
  <c r="T24" i="18"/>
  <c r="BB24" i="18" s="1"/>
  <c r="BC24" i="18" s="1"/>
  <c r="U24" i="18"/>
  <c r="X24" i="18"/>
  <c r="Y24" i="18"/>
  <c r="Z24" i="18" s="1"/>
  <c r="AE24" i="18"/>
  <c r="AG24" i="18"/>
  <c r="AH24" i="18" s="1"/>
  <c r="AJ24" i="18"/>
  <c r="AL24" i="18"/>
  <c r="AN24" i="18" s="1"/>
  <c r="AM24" i="18"/>
  <c r="AQ24" i="18"/>
  <c r="AT24" i="18"/>
  <c r="AW24" i="18"/>
  <c r="AZ24" i="18"/>
  <c r="BA24" i="18"/>
  <c r="BG24" i="18"/>
  <c r="BH24" i="18"/>
  <c r="BI24" i="18" s="1"/>
  <c r="BP24" i="18"/>
  <c r="BS24" i="18"/>
  <c r="BT24" i="18"/>
  <c r="BU24" i="18" s="1"/>
  <c r="A25" i="18"/>
  <c r="B25" i="18"/>
  <c r="D25" i="18"/>
  <c r="S25" i="18"/>
  <c r="BA25" i="18" s="1"/>
  <c r="T25" i="18"/>
  <c r="BB25" i="18" s="1"/>
  <c r="BC25" i="18" s="1"/>
  <c r="X25" i="18"/>
  <c r="Y25" i="18"/>
  <c r="Z25" i="18" s="1"/>
  <c r="AE25" i="18"/>
  <c r="AG25" i="18"/>
  <c r="AH25" i="18" s="1"/>
  <c r="AJ25" i="18"/>
  <c r="AL25" i="18"/>
  <c r="AM25" i="18"/>
  <c r="AN25" i="18" s="1"/>
  <c r="AQ25" i="18"/>
  <c r="AT25" i="18"/>
  <c r="AW25" i="18"/>
  <c r="AZ25" i="18"/>
  <c r="BG25" i="18"/>
  <c r="BH25" i="18"/>
  <c r="BI25" i="18" s="1"/>
  <c r="BS25" i="18"/>
  <c r="BT25" i="18"/>
  <c r="BU25" i="18" s="1"/>
  <c r="A26" i="18"/>
  <c r="B26" i="18"/>
  <c r="D26" i="18"/>
  <c r="S26" i="18"/>
  <c r="BA26" i="18" s="1"/>
  <c r="BC26" i="18" s="1"/>
  <c r="T26" i="18"/>
  <c r="V26" i="18" s="1"/>
  <c r="X26" i="18"/>
  <c r="Y26" i="18"/>
  <c r="Z26" i="18"/>
  <c r="AE26" i="18"/>
  <c r="AG26" i="18"/>
  <c r="AH26" i="18"/>
  <c r="AI26" i="18"/>
  <c r="AJ26" i="18"/>
  <c r="AK26" i="18" s="1"/>
  <c r="AL26" i="18"/>
  <c r="AN26" i="18" s="1"/>
  <c r="AM26" i="18"/>
  <c r="AQ26" i="18"/>
  <c r="AT26" i="18"/>
  <c r="AW26" i="18"/>
  <c r="K28" i="23" s="1"/>
  <c r="AZ26" i="18"/>
  <c r="BB26" i="18"/>
  <c r="BG26" i="18"/>
  <c r="BI26" i="18" s="1"/>
  <c r="BH26" i="18"/>
  <c r="BK26" i="18"/>
  <c r="BN26" i="18"/>
  <c r="BQ26" i="18"/>
  <c r="BS26" i="18"/>
  <c r="BU26" i="18" s="1"/>
  <c r="BT26" i="18"/>
  <c r="BW26" i="18"/>
  <c r="BZ26" i="18"/>
  <c r="A27" i="18"/>
  <c r="B27" i="18"/>
  <c r="D27" i="18"/>
  <c r="S27" i="18"/>
  <c r="U27" i="18" s="1"/>
  <c r="T27" i="18"/>
  <c r="BN27" i="18" s="1"/>
  <c r="BO27" i="18" s="1"/>
  <c r="X27" i="18"/>
  <c r="Y27" i="18"/>
  <c r="Z27" i="18" s="1"/>
  <c r="AE27" i="18"/>
  <c r="AG27" i="18"/>
  <c r="AH27" i="18" s="1"/>
  <c r="AI27" i="18"/>
  <c r="AK27" i="18" s="1"/>
  <c r="AJ27" i="18"/>
  <c r="AL27" i="18"/>
  <c r="AM27" i="18"/>
  <c r="AN27" i="18" s="1"/>
  <c r="AQ27" i="18"/>
  <c r="AT27" i="18"/>
  <c r="AW27" i="18"/>
  <c r="AZ27" i="18"/>
  <c r="BA27" i="18"/>
  <c r="BB27" i="18"/>
  <c r="BC27" i="18" s="1"/>
  <c r="BF27" i="18"/>
  <c r="BG27" i="18"/>
  <c r="BM27" i="18"/>
  <c r="BP27" i="18"/>
  <c r="BQ27" i="18"/>
  <c r="BR27" i="18" s="1"/>
  <c r="BS27" i="18"/>
  <c r="BY27" i="18"/>
  <c r="A28" i="18"/>
  <c r="B28" i="18"/>
  <c r="D28" i="18"/>
  <c r="S28" i="18"/>
  <c r="U28" i="18" s="1"/>
  <c r="T28" i="18"/>
  <c r="BH28" i="18" s="1"/>
  <c r="BI28" i="18" s="1"/>
  <c r="X28" i="18"/>
  <c r="Y28" i="18"/>
  <c r="Z28" i="18"/>
  <c r="AE28" i="18"/>
  <c r="AG28" i="18"/>
  <c r="AH28" i="18" s="1"/>
  <c r="AI28" i="18"/>
  <c r="AK28" i="18" s="1"/>
  <c r="AJ28" i="18"/>
  <c r="AL28" i="18"/>
  <c r="AM28" i="18"/>
  <c r="AN28" i="18"/>
  <c r="AQ28" i="18"/>
  <c r="AT28" i="18"/>
  <c r="AW28" i="18"/>
  <c r="AZ28" i="18"/>
  <c r="BA28" i="18"/>
  <c r="BC28" i="18" s="1"/>
  <c r="BB28" i="18"/>
  <c r="BF28" i="18"/>
  <c r="BG28" i="18"/>
  <c r="BJ28" i="18"/>
  <c r="BL28" i="18" s="1"/>
  <c r="BK28" i="18"/>
  <c r="BM28" i="18"/>
  <c r="BN28" i="18"/>
  <c r="BO28" i="18" s="1"/>
  <c r="BP28" i="18"/>
  <c r="BQ28" i="18"/>
  <c r="BR28" i="18" s="1"/>
  <c r="BS28" i="18"/>
  <c r="BV28" i="18"/>
  <c r="BX28" i="18" s="1"/>
  <c r="BW28" i="18"/>
  <c r="BY28" i="18"/>
  <c r="BZ28" i="18"/>
  <c r="CA28" i="18" s="1"/>
  <c r="A29" i="18"/>
  <c r="B29" i="18"/>
  <c r="D29" i="18"/>
  <c r="S29" i="18"/>
  <c r="T29" i="18"/>
  <c r="U29" i="18"/>
  <c r="W29" i="18" s="1"/>
  <c r="V29" i="18"/>
  <c r="X29" i="18"/>
  <c r="Y29" i="18"/>
  <c r="Z29" i="18" s="1"/>
  <c r="AE29" i="18"/>
  <c r="AG29" i="18"/>
  <c r="AH29" i="18" s="1"/>
  <c r="AI29" i="18"/>
  <c r="AJ29" i="18"/>
  <c r="AK29" i="18" s="1"/>
  <c r="AL29" i="18"/>
  <c r="AM29" i="18"/>
  <c r="AN29" i="18" s="1"/>
  <c r="AQ29" i="18"/>
  <c r="AT29" i="18"/>
  <c r="AW29" i="18"/>
  <c r="AZ29" i="18"/>
  <c r="BA29" i="18"/>
  <c r="BC29" i="18" s="1"/>
  <c r="BB29" i="18"/>
  <c r="BF29" i="18"/>
  <c r="BG29" i="18"/>
  <c r="BH29" i="18"/>
  <c r="BI29" i="18" s="1"/>
  <c r="BJ29" i="18"/>
  <c r="BK29" i="18"/>
  <c r="BL29" i="18" s="1"/>
  <c r="BM29" i="18"/>
  <c r="BO29" i="18" s="1"/>
  <c r="BN29" i="18"/>
  <c r="BP29" i="18"/>
  <c r="BQ29" i="18"/>
  <c r="BR29" i="18" s="1"/>
  <c r="BS29" i="18"/>
  <c r="BT29" i="18"/>
  <c r="BU29" i="18" s="1"/>
  <c r="BV29" i="18"/>
  <c r="BW29" i="18"/>
  <c r="BX29" i="18" s="1"/>
  <c r="BY29" i="18"/>
  <c r="CA29" i="18" s="1"/>
  <c r="BZ29" i="18"/>
  <c r="A30" i="18"/>
  <c r="B30" i="18"/>
  <c r="D30" i="18"/>
  <c r="S30" i="18"/>
  <c r="BG30" i="18" s="1"/>
  <c r="BI30" i="18" s="1"/>
  <c r="T30" i="18"/>
  <c r="BN30" i="18" s="1"/>
  <c r="V30" i="18"/>
  <c r="X30" i="18"/>
  <c r="Z30" i="18" s="1"/>
  <c r="Y30" i="18"/>
  <c r="AE30" i="18"/>
  <c r="AG30" i="18"/>
  <c r="AH30" i="18" s="1"/>
  <c r="AL30" i="18"/>
  <c r="AM30" i="18"/>
  <c r="AN30" i="18" s="1"/>
  <c r="AQ30" i="18"/>
  <c r="AT30" i="18"/>
  <c r="AW30" i="18"/>
  <c r="K32" i="23" s="1"/>
  <c r="AZ30" i="18"/>
  <c r="BF30" i="18"/>
  <c r="BH30" i="18"/>
  <c r="BK30" i="18"/>
  <c r="BT30" i="18"/>
  <c r="BW30" i="18"/>
  <c r="AN12" i="21"/>
  <c r="AN13" i="21"/>
  <c r="AN14" i="21"/>
  <c r="AN15" i="21"/>
  <c r="AN16" i="21"/>
  <c r="AN17" i="21"/>
  <c r="AN18" i="21"/>
  <c r="AN19" i="21"/>
  <c r="AN20" i="21"/>
  <c r="AN21" i="21"/>
  <c r="AN22" i="21"/>
  <c r="AN23" i="21"/>
  <c r="AN24" i="21"/>
  <c r="AN25" i="21"/>
  <c r="AN26" i="21"/>
  <c r="V14" i="23"/>
  <c r="L15" i="23"/>
  <c r="M15" i="23"/>
  <c r="L16" i="23"/>
  <c r="M16" i="23"/>
  <c r="V16" i="23"/>
  <c r="I17" i="23"/>
  <c r="L17" i="23"/>
  <c r="M17" i="23"/>
  <c r="V17" i="23"/>
  <c r="K18" i="23"/>
  <c r="L18" i="23"/>
  <c r="M18" i="23"/>
  <c r="V18" i="23"/>
  <c r="L19" i="23"/>
  <c r="M19" i="23"/>
  <c r="V19" i="23"/>
  <c r="J20" i="23"/>
  <c r="L20" i="23"/>
  <c r="M20" i="23"/>
  <c r="V20" i="23"/>
  <c r="L21" i="23"/>
  <c r="M21" i="23"/>
  <c r="V21" i="23"/>
  <c r="K22" i="23"/>
  <c r="L22" i="23"/>
  <c r="M22" i="23"/>
  <c r="V22" i="23"/>
  <c r="L23" i="23"/>
  <c r="M23" i="23"/>
  <c r="V23" i="23"/>
  <c r="I24" i="23"/>
  <c r="K24" i="23"/>
  <c r="M24" i="23"/>
  <c r="V24" i="23"/>
  <c r="M25" i="23"/>
  <c r="V25" i="23"/>
  <c r="L26" i="23"/>
  <c r="M26" i="23"/>
  <c r="V26" i="23"/>
  <c r="M27" i="23"/>
  <c r="V27" i="23"/>
  <c r="M28" i="23"/>
  <c r="V28" i="23"/>
  <c r="I29" i="23"/>
  <c r="L29" i="23"/>
  <c r="M29" i="23"/>
  <c r="V29" i="23"/>
  <c r="J30" i="23"/>
  <c r="K30" i="23"/>
  <c r="M30" i="23"/>
  <c r="V30" i="23"/>
  <c r="M31" i="23"/>
  <c r="V31" i="23"/>
  <c r="J32" i="23"/>
  <c r="M32" i="23"/>
  <c r="V32" i="23"/>
  <c r="E16" i="23"/>
  <c r="E17" i="23"/>
  <c r="E18" i="23"/>
  <c r="E20" i="23"/>
  <c r="E22" i="23"/>
  <c r="E26" i="23"/>
  <c r="E29" i="23"/>
  <c r="E32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30" i="23"/>
  <c r="B31" i="23"/>
  <c r="B32" i="23"/>
  <c r="B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13" i="23"/>
  <c r="H16" i="36"/>
  <c r="H18" i="36"/>
  <c r="H28" i="36"/>
  <c r="H30" i="36"/>
  <c r="G12" i="36"/>
  <c r="G14" i="36"/>
  <c r="G15" i="36"/>
  <c r="H15" i="36" s="1"/>
  <c r="G16" i="36"/>
  <c r="G18" i="36"/>
  <c r="G21" i="36"/>
  <c r="H21" i="36" s="1"/>
  <c r="G22" i="36"/>
  <c r="H22" i="36" s="1"/>
  <c r="G23" i="36"/>
  <c r="H23" i="36" s="1"/>
  <c r="G24" i="36"/>
  <c r="G25" i="36"/>
  <c r="G26" i="36"/>
  <c r="H26" i="36" s="1"/>
  <c r="G27" i="36"/>
  <c r="H27" i="36" s="1"/>
  <c r="G28" i="36"/>
  <c r="G30" i="36"/>
  <c r="F15" i="36"/>
  <c r="F16" i="36"/>
  <c r="F17" i="36"/>
  <c r="F18" i="36"/>
  <c r="F19" i="36"/>
  <c r="F20" i="36"/>
  <c r="F21" i="36"/>
  <c r="F23" i="36"/>
  <c r="F26" i="36"/>
  <c r="F27" i="36"/>
  <c r="F28" i="36"/>
  <c r="F29" i="36"/>
  <c r="F30" i="36"/>
  <c r="E12" i="36"/>
  <c r="E13" i="36"/>
  <c r="G13" i="36" s="1"/>
  <c r="E14" i="36"/>
  <c r="E15" i="36"/>
  <c r="E16" i="36"/>
  <c r="E17" i="36"/>
  <c r="G17" i="36" s="1"/>
  <c r="H17" i="36" s="1"/>
  <c r="E18" i="36"/>
  <c r="E19" i="36"/>
  <c r="G19" i="36" s="1"/>
  <c r="H19" i="36" s="1"/>
  <c r="E20" i="36"/>
  <c r="G20" i="36" s="1"/>
  <c r="H20" i="36" s="1"/>
  <c r="E21" i="36"/>
  <c r="E22" i="36"/>
  <c r="E23" i="36"/>
  <c r="E24" i="36"/>
  <c r="E25" i="36"/>
  <c r="E26" i="36"/>
  <c r="E27" i="36"/>
  <c r="E28" i="36"/>
  <c r="E29" i="36"/>
  <c r="G29" i="36" s="1"/>
  <c r="H29" i="36" s="1"/>
  <c r="E30" i="36"/>
  <c r="D12" i="36"/>
  <c r="F12" i="36" s="1"/>
  <c r="D13" i="36"/>
  <c r="F13" i="36" s="1"/>
  <c r="D14" i="36"/>
  <c r="F14" i="36" s="1"/>
  <c r="D15" i="36"/>
  <c r="D16" i="36"/>
  <c r="D17" i="36"/>
  <c r="D18" i="36"/>
  <c r="D19" i="36"/>
  <c r="D20" i="36"/>
  <c r="D21" i="36"/>
  <c r="D22" i="36"/>
  <c r="F22" i="36" s="1"/>
  <c r="D23" i="36"/>
  <c r="D24" i="36"/>
  <c r="F24" i="36" s="1"/>
  <c r="D25" i="36"/>
  <c r="F25" i="36" s="1"/>
  <c r="D26" i="36"/>
  <c r="D27" i="36"/>
  <c r="D28" i="36"/>
  <c r="D29" i="36"/>
  <c r="D30" i="36"/>
  <c r="E11" i="36"/>
  <c r="D11" i="36"/>
  <c r="B12" i="36"/>
  <c r="B13" i="36"/>
  <c r="B14" i="36"/>
  <c r="B15" i="36"/>
  <c r="B16" i="36"/>
  <c r="B17" i="36"/>
  <c r="B18" i="36"/>
  <c r="B19" i="36"/>
  <c r="B20" i="36"/>
  <c r="B21" i="36"/>
  <c r="B22" i="36"/>
  <c r="B23" i="36"/>
  <c r="B24" i="36"/>
  <c r="B25" i="36"/>
  <c r="B26" i="36"/>
  <c r="B27" i="36"/>
  <c r="B28" i="36"/>
  <c r="B29" i="36"/>
  <c r="B30" i="36"/>
  <c r="B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11" i="36"/>
  <c r="H23" i="30"/>
  <c r="H25" i="30"/>
  <c r="G16" i="30"/>
  <c r="H16" i="30" s="1"/>
  <c r="G17" i="30"/>
  <c r="G18" i="30"/>
  <c r="H18" i="30" s="1"/>
  <c r="G19" i="30"/>
  <c r="G20" i="30"/>
  <c r="G21" i="30"/>
  <c r="H21" i="30" s="1"/>
  <c r="G22" i="30"/>
  <c r="H22" i="30" s="1"/>
  <c r="G23" i="30"/>
  <c r="G25" i="30"/>
  <c r="G28" i="30"/>
  <c r="H28" i="30" s="1"/>
  <c r="G29" i="30"/>
  <c r="G30" i="30"/>
  <c r="H30" i="30" s="1"/>
  <c r="F12" i="30"/>
  <c r="F14" i="30"/>
  <c r="F15" i="30"/>
  <c r="F16" i="30"/>
  <c r="F21" i="30"/>
  <c r="F22" i="30"/>
  <c r="F23" i="30"/>
  <c r="F24" i="30"/>
  <c r="F25" i="30"/>
  <c r="F26" i="30"/>
  <c r="F27" i="30"/>
  <c r="F28" i="30"/>
  <c r="E12" i="30"/>
  <c r="G12" i="30" s="1"/>
  <c r="H12" i="30" s="1"/>
  <c r="E13" i="30"/>
  <c r="G13" i="30" s="1"/>
  <c r="E14" i="30"/>
  <c r="G14" i="30" s="1"/>
  <c r="H14" i="30" s="1"/>
  <c r="E15" i="30"/>
  <c r="G15" i="30" s="1"/>
  <c r="H15" i="30" s="1"/>
  <c r="E16" i="30"/>
  <c r="E17" i="30"/>
  <c r="E18" i="30"/>
  <c r="E19" i="30"/>
  <c r="E20" i="30"/>
  <c r="E21" i="30"/>
  <c r="E22" i="30"/>
  <c r="E23" i="30"/>
  <c r="E24" i="30"/>
  <c r="G24" i="30" s="1"/>
  <c r="H24" i="30" s="1"/>
  <c r="E25" i="30"/>
  <c r="E26" i="30"/>
  <c r="G26" i="30" s="1"/>
  <c r="H26" i="30" s="1"/>
  <c r="E27" i="30"/>
  <c r="G27" i="30" s="1"/>
  <c r="H27" i="30" s="1"/>
  <c r="E28" i="30"/>
  <c r="E29" i="30"/>
  <c r="E30" i="30"/>
  <c r="E11" i="30"/>
  <c r="D12" i="30"/>
  <c r="D13" i="30"/>
  <c r="F13" i="30" s="1"/>
  <c r="D14" i="30"/>
  <c r="D15" i="30"/>
  <c r="D16" i="30"/>
  <c r="D17" i="30"/>
  <c r="F17" i="30" s="1"/>
  <c r="D18" i="30"/>
  <c r="F18" i="30" s="1"/>
  <c r="D19" i="30"/>
  <c r="F19" i="30" s="1"/>
  <c r="D20" i="30"/>
  <c r="F20" i="30" s="1"/>
  <c r="D21" i="30"/>
  <c r="D22" i="30"/>
  <c r="D23" i="30"/>
  <c r="D24" i="30"/>
  <c r="D25" i="30"/>
  <c r="D26" i="30"/>
  <c r="D27" i="30"/>
  <c r="D28" i="30"/>
  <c r="D29" i="30"/>
  <c r="F29" i="30" s="1"/>
  <c r="D30" i="30"/>
  <c r="F30" i="30" s="1"/>
  <c r="D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11" i="30"/>
  <c r="E12" i="29"/>
  <c r="G12" i="29" s="1"/>
  <c r="E11" i="29"/>
  <c r="D12" i="29"/>
  <c r="F12" i="29" s="1"/>
  <c r="D11" i="29"/>
  <c r="B12" i="29"/>
  <c r="B11" i="29"/>
  <c r="A12" i="29"/>
  <c r="A11" i="29"/>
  <c r="B14" i="25"/>
  <c r="B13" i="25"/>
  <c r="A14" i="25"/>
  <c r="A13" i="25"/>
  <c r="H12" i="27"/>
  <c r="H24" i="27"/>
  <c r="G12" i="27"/>
  <c r="G15" i="27"/>
  <c r="G16" i="27"/>
  <c r="G17" i="27"/>
  <c r="H17" i="27" s="1"/>
  <c r="G18" i="27"/>
  <c r="H18" i="27" s="1"/>
  <c r="G19" i="27"/>
  <c r="H19" i="27" s="1"/>
  <c r="G20" i="27"/>
  <c r="H20" i="27" s="1"/>
  <c r="G21" i="27"/>
  <c r="H21" i="27" s="1"/>
  <c r="G24" i="27"/>
  <c r="G27" i="27"/>
  <c r="G28" i="27"/>
  <c r="G29" i="27"/>
  <c r="H29" i="27" s="1"/>
  <c r="G30" i="27"/>
  <c r="F12" i="27"/>
  <c r="F14" i="27"/>
  <c r="F17" i="27"/>
  <c r="F20" i="27"/>
  <c r="F21" i="27"/>
  <c r="F22" i="27"/>
  <c r="F23" i="27"/>
  <c r="F24" i="27"/>
  <c r="F25" i="27"/>
  <c r="F26" i="27"/>
  <c r="F29" i="27"/>
  <c r="E12" i="27"/>
  <c r="E13" i="27"/>
  <c r="G13" i="27" s="1"/>
  <c r="E14" i="27"/>
  <c r="G14" i="27" s="1"/>
  <c r="H14" i="27" s="1"/>
  <c r="E15" i="27"/>
  <c r="E16" i="27"/>
  <c r="E17" i="27"/>
  <c r="E18" i="27"/>
  <c r="E19" i="27"/>
  <c r="E20" i="27"/>
  <c r="E21" i="27"/>
  <c r="E22" i="27"/>
  <c r="G22" i="27" s="1"/>
  <c r="H22" i="27" s="1"/>
  <c r="E23" i="27"/>
  <c r="G23" i="27" s="1"/>
  <c r="H23" i="27" s="1"/>
  <c r="E24" i="27"/>
  <c r="E25" i="27"/>
  <c r="G25" i="27" s="1"/>
  <c r="H25" i="27" s="1"/>
  <c r="E26" i="27"/>
  <c r="G26" i="27" s="1"/>
  <c r="H26" i="27" s="1"/>
  <c r="E27" i="27"/>
  <c r="E28" i="27"/>
  <c r="E29" i="27"/>
  <c r="E30" i="27"/>
  <c r="D12" i="27"/>
  <c r="D13" i="27"/>
  <c r="F13" i="27" s="1"/>
  <c r="D14" i="27"/>
  <c r="D15" i="27"/>
  <c r="F15" i="27" s="1"/>
  <c r="D16" i="27"/>
  <c r="F16" i="27" s="1"/>
  <c r="D17" i="27"/>
  <c r="D18" i="27"/>
  <c r="F18" i="27" s="1"/>
  <c r="D19" i="27"/>
  <c r="F19" i="27" s="1"/>
  <c r="D20" i="27"/>
  <c r="D21" i="27"/>
  <c r="D22" i="27"/>
  <c r="D23" i="27"/>
  <c r="D24" i="27"/>
  <c r="D25" i="27"/>
  <c r="D26" i="27"/>
  <c r="D27" i="27"/>
  <c r="F27" i="27" s="1"/>
  <c r="D28" i="27"/>
  <c r="F28" i="27" s="1"/>
  <c r="D29" i="27"/>
  <c r="D30" i="27"/>
  <c r="F30" i="27" s="1"/>
  <c r="E11" i="27"/>
  <c r="D11" i="27"/>
  <c r="B30" i="27"/>
  <c r="A30" i="27"/>
  <c r="B29" i="27"/>
  <c r="A29" i="27"/>
  <c r="B28" i="27"/>
  <c r="A28" i="27"/>
  <c r="B27" i="27"/>
  <c r="A27" i="27"/>
  <c r="B26" i="27"/>
  <c r="A26" i="27"/>
  <c r="B25" i="27"/>
  <c r="A25" i="27"/>
  <c r="B24" i="27"/>
  <c r="A24" i="27"/>
  <c r="B23" i="27"/>
  <c r="A23" i="27"/>
  <c r="B22" i="27"/>
  <c r="A22" i="27"/>
  <c r="B21" i="27"/>
  <c r="A21" i="27"/>
  <c r="B20" i="27"/>
  <c r="A20" i="27"/>
  <c r="B19" i="27"/>
  <c r="A19" i="27"/>
  <c r="B18" i="27"/>
  <c r="A18" i="27"/>
  <c r="B17" i="27"/>
  <c r="A17" i="27"/>
  <c r="B16" i="27"/>
  <c r="A16" i="27"/>
  <c r="B15" i="27"/>
  <c r="A15" i="27"/>
  <c r="B14" i="27"/>
  <c r="A14" i="27"/>
  <c r="B13" i="27"/>
  <c r="A13" i="27"/>
  <c r="B12" i="27"/>
  <c r="A12" i="27"/>
  <c r="B11" i="27"/>
  <c r="A11" i="27"/>
  <c r="T12" i="37"/>
  <c r="T13" i="37"/>
  <c r="CC13" i="37" s="1"/>
  <c r="T14" i="37"/>
  <c r="T15" i="37"/>
  <c r="T16" i="37"/>
  <c r="T17" i="37"/>
  <c r="CC17" i="37" s="1"/>
  <c r="T18" i="37"/>
  <c r="T19" i="37"/>
  <c r="T20" i="37"/>
  <c r="T21" i="37"/>
  <c r="BZ21" i="37" s="1"/>
  <c r="T22" i="37"/>
  <c r="T23" i="37"/>
  <c r="BQ23" i="37" s="1"/>
  <c r="T24" i="37"/>
  <c r="T25" i="37"/>
  <c r="T26" i="37"/>
  <c r="T27" i="37"/>
  <c r="T28" i="37"/>
  <c r="T29" i="37"/>
  <c r="T30" i="37"/>
  <c r="S12" i="37"/>
  <c r="S13" i="37"/>
  <c r="BS13" i="37" s="1"/>
  <c r="S14" i="37"/>
  <c r="BJ14" i="37" s="1"/>
  <c r="S15" i="37"/>
  <c r="S16" i="37"/>
  <c r="S17" i="37"/>
  <c r="S18" i="37"/>
  <c r="S19" i="37"/>
  <c r="BM19" i="37" s="1"/>
  <c r="S20" i="37"/>
  <c r="BJ20" i="37" s="1"/>
  <c r="S21" i="37"/>
  <c r="S22" i="37"/>
  <c r="S23" i="37"/>
  <c r="BY23" i="37" s="1"/>
  <c r="S24" i="37"/>
  <c r="S25" i="37"/>
  <c r="BS25" i="37" s="1"/>
  <c r="S26" i="37"/>
  <c r="BS26" i="37" s="1"/>
  <c r="S27" i="37"/>
  <c r="S28" i="37"/>
  <c r="S29" i="37"/>
  <c r="S30" i="37"/>
  <c r="T11" i="37"/>
  <c r="S11" i="37"/>
  <c r="B30" i="37"/>
  <c r="A30" i="37"/>
  <c r="B29" i="37"/>
  <c r="A29" i="37"/>
  <c r="B28" i="37"/>
  <c r="A28" i="37"/>
  <c r="B27" i="37"/>
  <c r="A27" i="37"/>
  <c r="B26" i="37"/>
  <c r="A26" i="37"/>
  <c r="B25" i="37"/>
  <c r="A25" i="37"/>
  <c r="B24" i="37"/>
  <c r="A24" i="37"/>
  <c r="B23" i="37"/>
  <c r="A23" i="37"/>
  <c r="B22" i="37"/>
  <c r="A22" i="37"/>
  <c r="B21" i="37"/>
  <c r="A21" i="37"/>
  <c r="B20" i="37"/>
  <c r="A20" i="37"/>
  <c r="B19" i="37"/>
  <c r="A19" i="37"/>
  <c r="B18" i="37"/>
  <c r="A18" i="37"/>
  <c r="B17" i="37"/>
  <c r="A17" i="37"/>
  <c r="B16" i="37"/>
  <c r="A16" i="37"/>
  <c r="B15" i="37"/>
  <c r="A15" i="37"/>
  <c r="B14" i="37"/>
  <c r="A14" i="37"/>
  <c r="B13" i="37"/>
  <c r="A13" i="37"/>
  <c r="B12" i="37"/>
  <c r="A12" i="37"/>
  <c r="B11" i="37"/>
  <c r="A11" i="37"/>
  <c r="T30" i="35"/>
  <c r="S30" i="35"/>
  <c r="T29" i="35"/>
  <c r="S29" i="35"/>
  <c r="T28" i="35"/>
  <c r="S28" i="35"/>
  <c r="T27" i="35"/>
  <c r="S27" i="35"/>
  <c r="T26" i="35"/>
  <c r="S26" i="35"/>
  <c r="T25" i="35"/>
  <c r="BT25" i="35" s="1"/>
  <c r="S25" i="35"/>
  <c r="BV25" i="35" s="1"/>
  <c r="T24" i="35"/>
  <c r="S24" i="35"/>
  <c r="T23" i="35"/>
  <c r="S23" i="35"/>
  <c r="T22" i="35"/>
  <c r="S22" i="35"/>
  <c r="T21" i="35"/>
  <c r="S21" i="35"/>
  <c r="T20" i="35"/>
  <c r="S20" i="35"/>
  <c r="T19" i="35"/>
  <c r="V19" i="35" s="1"/>
  <c r="S19" i="35"/>
  <c r="CB19" i="35" s="1"/>
  <c r="T18" i="35"/>
  <c r="S18" i="35"/>
  <c r="T17" i="35"/>
  <c r="S17" i="35"/>
  <c r="T16" i="35"/>
  <c r="S16" i="35"/>
  <c r="T15" i="35"/>
  <c r="S15" i="35"/>
  <c r="T14" i="35"/>
  <c r="S14" i="35"/>
  <c r="T13" i="35"/>
  <c r="BT13" i="35" s="1"/>
  <c r="S13" i="35"/>
  <c r="BV13" i="35" s="1"/>
  <c r="T12" i="35"/>
  <c r="S12" i="35"/>
  <c r="T11" i="35"/>
  <c r="S11" i="35"/>
  <c r="B30" i="35"/>
  <c r="A30" i="35"/>
  <c r="B29" i="35"/>
  <c r="A29" i="35"/>
  <c r="B28" i="35"/>
  <c r="A28" i="35"/>
  <c r="B27" i="35"/>
  <c r="A27" i="35"/>
  <c r="B26" i="35"/>
  <c r="A26" i="35"/>
  <c r="B25" i="35"/>
  <c r="A25" i="35"/>
  <c r="B24" i="35"/>
  <c r="A24" i="35"/>
  <c r="B23" i="35"/>
  <c r="A23" i="35"/>
  <c r="B22" i="35"/>
  <c r="A22" i="35"/>
  <c r="B21" i="35"/>
  <c r="A21" i="35"/>
  <c r="B20" i="35"/>
  <c r="A20" i="35"/>
  <c r="B19" i="35"/>
  <c r="A19" i="35"/>
  <c r="B18" i="35"/>
  <c r="A18" i="35"/>
  <c r="B17" i="35"/>
  <c r="A17" i="35"/>
  <c r="B16" i="35"/>
  <c r="A16" i="35"/>
  <c r="B15" i="35"/>
  <c r="A15" i="35"/>
  <c r="B14" i="35"/>
  <c r="A14" i="35"/>
  <c r="B13" i="35"/>
  <c r="A13" i="35"/>
  <c r="B12" i="35"/>
  <c r="A12" i="35"/>
  <c r="B11" i="35"/>
  <c r="A11" i="35"/>
  <c r="T30" i="34"/>
  <c r="S30" i="34"/>
  <c r="T29" i="34"/>
  <c r="S29" i="34"/>
  <c r="T28" i="34"/>
  <c r="S28" i="34"/>
  <c r="T27" i="34"/>
  <c r="S27" i="34"/>
  <c r="T26" i="34"/>
  <c r="S26" i="34"/>
  <c r="BY26" i="34" s="1"/>
  <c r="T25" i="34"/>
  <c r="S25" i="34"/>
  <c r="BY25" i="34" s="1"/>
  <c r="T24" i="34"/>
  <c r="S24" i="34"/>
  <c r="T23" i="34"/>
  <c r="S23" i="34"/>
  <c r="T22" i="34"/>
  <c r="S22" i="34"/>
  <c r="T21" i="34"/>
  <c r="S21" i="34"/>
  <c r="T20" i="34"/>
  <c r="S20" i="34"/>
  <c r="BS20" i="34" s="1"/>
  <c r="T19" i="34"/>
  <c r="S19" i="34"/>
  <c r="BS19" i="34" s="1"/>
  <c r="T18" i="34"/>
  <c r="S18" i="34"/>
  <c r="T17" i="34"/>
  <c r="S17" i="34"/>
  <c r="T16" i="34"/>
  <c r="S16" i="34"/>
  <c r="T15" i="34"/>
  <c r="S15" i="34"/>
  <c r="T14" i="34"/>
  <c r="S14" i="34"/>
  <c r="BY14" i="34" s="1"/>
  <c r="T13" i="34"/>
  <c r="S13" i="34"/>
  <c r="BY13" i="34" s="1"/>
  <c r="T12" i="34"/>
  <c r="S12" i="34"/>
  <c r="T11" i="34"/>
  <c r="S11" i="34"/>
  <c r="B30" i="34"/>
  <c r="A30" i="34"/>
  <c r="B29" i="34"/>
  <c r="A29" i="34"/>
  <c r="B28" i="34"/>
  <c r="A28" i="34"/>
  <c r="B27" i="34"/>
  <c r="A27" i="34"/>
  <c r="B26" i="34"/>
  <c r="A26" i="34"/>
  <c r="B25" i="34"/>
  <c r="A25" i="34"/>
  <c r="B24" i="34"/>
  <c r="A24" i="34"/>
  <c r="B23" i="34"/>
  <c r="A23" i="34"/>
  <c r="B22" i="34"/>
  <c r="A22" i="34"/>
  <c r="B21" i="34"/>
  <c r="A21" i="34"/>
  <c r="B20" i="34"/>
  <c r="A20" i="34"/>
  <c r="B19" i="34"/>
  <c r="A19" i="34"/>
  <c r="B18" i="34"/>
  <c r="A18" i="34"/>
  <c r="B17" i="34"/>
  <c r="A17" i="34"/>
  <c r="B16" i="34"/>
  <c r="A16" i="34"/>
  <c r="B15" i="34"/>
  <c r="A15" i="34"/>
  <c r="B14" i="34"/>
  <c r="A14" i="34"/>
  <c r="B13" i="34"/>
  <c r="A13" i="34"/>
  <c r="B12" i="34"/>
  <c r="A12" i="34"/>
  <c r="B11" i="34"/>
  <c r="A11" i="34"/>
  <c r="T30" i="32"/>
  <c r="S30" i="32"/>
  <c r="T29" i="32"/>
  <c r="S29" i="32"/>
  <c r="T28" i="32"/>
  <c r="S28" i="32"/>
  <c r="T27" i="32"/>
  <c r="S27" i="32"/>
  <c r="T26" i="32"/>
  <c r="BT26" i="32" s="1"/>
  <c r="S26" i="32"/>
  <c r="BV26" i="32" s="1"/>
  <c r="T25" i="32"/>
  <c r="BT25" i="32" s="1"/>
  <c r="S25" i="32"/>
  <c r="BV25" i="32" s="1"/>
  <c r="T24" i="32"/>
  <c r="S24" i="32"/>
  <c r="T23" i="32"/>
  <c r="S23" i="32"/>
  <c r="T22" i="32"/>
  <c r="S22" i="32"/>
  <c r="T21" i="32"/>
  <c r="S21" i="32"/>
  <c r="T20" i="32"/>
  <c r="BZ20" i="32" s="1"/>
  <c r="S20" i="32"/>
  <c r="CB20" i="32" s="1"/>
  <c r="T19" i="32"/>
  <c r="BZ19" i="32" s="1"/>
  <c r="S19" i="32"/>
  <c r="BS19" i="32" s="1"/>
  <c r="T18" i="32"/>
  <c r="S18" i="32"/>
  <c r="T17" i="32"/>
  <c r="S17" i="32"/>
  <c r="T16" i="32"/>
  <c r="S16" i="32"/>
  <c r="T15" i="32"/>
  <c r="S15" i="32"/>
  <c r="T14" i="32"/>
  <c r="BT14" i="32" s="1"/>
  <c r="S14" i="32"/>
  <c r="BV14" i="32" s="1"/>
  <c r="T13" i="32"/>
  <c r="BT13" i="32" s="1"/>
  <c r="S13" i="32"/>
  <c r="BY13" i="32" s="1"/>
  <c r="T12" i="32"/>
  <c r="S12" i="32"/>
  <c r="T11" i="32"/>
  <c r="S11" i="32"/>
  <c r="B30" i="32"/>
  <c r="A30" i="32"/>
  <c r="B29" i="32"/>
  <c r="A29" i="32"/>
  <c r="B28" i="32"/>
  <c r="A28" i="32"/>
  <c r="B27" i="32"/>
  <c r="A27" i="32"/>
  <c r="B26" i="32"/>
  <c r="A26" i="32"/>
  <c r="B25" i="32"/>
  <c r="A25" i="32"/>
  <c r="B24" i="32"/>
  <c r="A24" i="32"/>
  <c r="B23" i="32"/>
  <c r="A23" i="32"/>
  <c r="B22" i="32"/>
  <c r="A22" i="32"/>
  <c r="B21" i="32"/>
  <c r="A21" i="32"/>
  <c r="B20" i="32"/>
  <c r="A20" i="32"/>
  <c r="B19" i="32"/>
  <c r="A19" i="32"/>
  <c r="B18" i="32"/>
  <c r="A18" i="32"/>
  <c r="B17" i="32"/>
  <c r="A17" i="32"/>
  <c r="B16" i="32"/>
  <c r="A16" i="32"/>
  <c r="B15" i="32"/>
  <c r="A15" i="32"/>
  <c r="B14" i="32"/>
  <c r="A14" i="32"/>
  <c r="B13" i="32"/>
  <c r="A13" i="32"/>
  <c r="B12" i="32"/>
  <c r="A12" i="32"/>
  <c r="B11" i="32"/>
  <c r="A11" i="32"/>
  <c r="T30" i="21"/>
  <c r="S30" i="21"/>
  <c r="T29" i="21"/>
  <c r="S29" i="21"/>
  <c r="T28" i="21"/>
  <c r="S28" i="21"/>
  <c r="T27" i="21"/>
  <c r="S27" i="21"/>
  <c r="T26" i="21"/>
  <c r="S26" i="21"/>
  <c r="T25" i="21"/>
  <c r="BT25" i="21" s="1"/>
  <c r="S25" i="21"/>
  <c r="BY25" i="21" s="1"/>
  <c r="T24" i="21"/>
  <c r="S24" i="21"/>
  <c r="T23" i="21"/>
  <c r="S23" i="21"/>
  <c r="T22" i="21"/>
  <c r="S22" i="21"/>
  <c r="T21" i="21"/>
  <c r="S21" i="21"/>
  <c r="T20" i="21"/>
  <c r="S20" i="21"/>
  <c r="T19" i="21"/>
  <c r="BZ19" i="21" s="1"/>
  <c r="S19" i="21"/>
  <c r="BS19" i="21" s="1"/>
  <c r="T18" i="21"/>
  <c r="S18" i="21"/>
  <c r="T17" i="21"/>
  <c r="S17" i="21"/>
  <c r="T16" i="21"/>
  <c r="S16" i="21"/>
  <c r="T15" i="21"/>
  <c r="S15" i="21"/>
  <c r="T14" i="21"/>
  <c r="S14" i="21"/>
  <c r="T13" i="21"/>
  <c r="BT13" i="21" s="1"/>
  <c r="S13" i="21"/>
  <c r="BY13" i="21" s="1"/>
  <c r="T12" i="21"/>
  <c r="S12" i="21"/>
  <c r="T11" i="21"/>
  <c r="S11" i="21"/>
  <c r="B30" i="21"/>
  <c r="A30" i="21"/>
  <c r="B29" i="21"/>
  <c r="A29" i="21"/>
  <c r="B28" i="21"/>
  <c r="A28" i="21"/>
  <c r="B27" i="21"/>
  <c r="A27" i="21"/>
  <c r="B26" i="21"/>
  <c r="A26" i="21"/>
  <c r="B25" i="21"/>
  <c r="A25" i="21"/>
  <c r="B24" i="21"/>
  <c r="A24" i="21"/>
  <c r="B23" i="21"/>
  <c r="A23" i="21"/>
  <c r="B22" i="21"/>
  <c r="A22" i="21"/>
  <c r="B21" i="21"/>
  <c r="A21" i="21"/>
  <c r="B20" i="21"/>
  <c r="A20" i="21"/>
  <c r="B19" i="21"/>
  <c r="A19" i="21"/>
  <c r="B18" i="21"/>
  <c r="A18" i="21"/>
  <c r="B17" i="21"/>
  <c r="A17" i="21"/>
  <c r="B16" i="21"/>
  <c r="A16" i="21"/>
  <c r="B15" i="21"/>
  <c r="A15" i="21"/>
  <c r="B14" i="21"/>
  <c r="A14" i="21"/>
  <c r="B13" i="21"/>
  <c r="A13" i="21"/>
  <c r="B12" i="21"/>
  <c r="A12" i="21"/>
  <c r="B11" i="21"/>
  <c r="A11" i="21"/>
  <c r="T12" i="20"/>
  <c r="S12" i="20"/>
  <c r="BS12" i="20" s="1"/>
  <c r="T11" i="20"/>
  <c r="S11" i="20"/>
  <c r="T12" i="19"/>
  <c r="S12" i="19"/>
  <c r="BV12" i="19" s="1"/>
  <c r="T11" i="19"/>
  <c r="CC11" i="19" s="1"/>
  <c r="S11" i="19"/>
  <c r="T12" i="18"/>
  <c r="S12" i="18"/>
  <c r="T11" i="18"/>
  <c r="BZ11" i="18" s="1"/>
  <c r="S11" i="18"/>
  <c r="AJ11" i="18" s="1"/>
  <c r="B12" i="20"/>
  <c r="A12" i="20"/>
  <c r="B11" i="20"/>
  <c r="A11" i="20"/>
  <c r="B12" i="19"/>
  <c r="A12" i="19"/>
  <c r="B11" i="19"/>
  <c r="A11" i="19"/>
  <c r="B12" i="18"/>
  <c r="B11" i="18"/>
  <c r="A12" i="18"/>
  <c r="A11" i="18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11" i="15"/>
  <c r="B11" i="15"/>
  <c r="B12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13" i="15"/>
  <c r="T12" i="15"/>
  <c r="T13" i="15"/>
  <c r="T14" i="15"/>
  <c r="T15" i="15"/>
  <c r="T16" i="15"/>
  <c r="T17" i="15"/>
  <c r="T18" i="15"/>
  <c r="AJ18" i="15" s="1"/>
  <c r="T19" i="15"/>
  <c r="V19" i="15" s="1"/>
  <c r="T20" i="15"/>
  <c r="CC20" i="15" s="1"/>
  <c r="T21" i="15"/>
  <c r="BZ21" i="15" s="1"/>
  <c r="T22" i="15"/>
  <c r="BW22" i="15" s="1"/>
  <c r="T23" i="15"/>
  <c r="AJ23" i="15" s="1"/>
  <c r="T24" i="15"/>
  <c r="T25" i="15"/>
  <c r="T26" i="15"/>
  <c r="T27" i="15"/>
  <c r="T28" i="15"/>
  <c r="T29" i="15"/>
  <c r="T30" i="15"/>
  <c r="AJ30" i="15" s="1"/>
  <c r="S12" i="15"/>
  <c r="U12" i="15" s="1"/>
  <c r="S13" i="15"/>
  <c r="U13" i="15" s="1"/>
  <c r="S14" i="15"/>
  <c r="BV14" i="15" s="1"/>
  <c r="S15" i="15"/>
  <c r="BV15" i="15" s="1"/>
  <c r="S16" i="15"/>
  <c r="CB16" i="15" s="1"/>
  <c r="S17" i="15"/>
  <c r="S18" i="15"/>
  <c r="S19" i="15"/>
  <c r="S20" i="15"/>
  <c r="S21" i="15"/>
  <c r="BY21" i="15" s="1"/>
  <c r="S22" i="15"/>
  <c r="S23" i="15"/>
  <c r="U23" i="15" s="1"/>
  <c r="S24" i="15"/>
  <c r="AI24" i="15" s="1"/>
  <c r="S25" i="15"/>
  <c r="BG25" i="15" s="1"/>
  <c r="S26" i="15"/>
  <c r="BM26" i="15" s="1"/>
  <c r="S27" i="15"/>
  <c r="BM27" i="15" s="1"/>
  <c r="S28" i="15"/>
  <c r="CB28" i="15" s="1"/>
  <c r="S29" i="15"/>
  <c r="S30" i="15"/>
  <c r="T11" i="15"/>
  <c r="S11" i="15"/>
  <c r="CC12" i="37"/>
  <c r="CC14" i="37"/>
  <c r="CC15" i="37"/>
  <c r="CD15" i="37" s="1"/>
  <c r="CC16" i="37"/>
  <c r="CC18" i="37"/>
  <c r="CC19" i="37"/>
  <c r="CC20" i="37"/>
  <c r="CC22" i="37"/>
  <c r="CC24" i="37"/>
  <c r="CC25" i="37"/>
  <c r="CC26" i="37"/>
  <c r="CC27" i="37"/>
  <c r="CC28" i="37"/>
  <c r="CD28" i="37" s="1"/>
  <c r="CC29" i="37"/>
  <c r="CD29" i="37" s="1"/>
  <c r="CC30" i="37"/>
  <c r="CD30" i="37" s="1"/>
  <c r="CB12" i="37"/>
  <c r="CB15" i="37"/>
  <c r="CB16" i="37"/>
  <c r="CB17" i="37"/>
  <c r="CB18" i="37"/>
  <c r="CB20" i="37"/>
  <c r="CB21" i="37"/>
  <c r="CB22" i="37"/>
  <c r="CD22" i="37" s="1"/>
  <c r="CB23" i="37"/>
  <c r="CB24" i="37"/>
  <c r="CB26" i="37"/>
  <c r="CB27" i="37"/>
  <c r="CB28" i="37"/>
  <c r="CB29" i="37"/>
  <c r="CB30" i="37"/>
  <c r="BZ12" i="37"/>
  <c r="BZ14" i="37"/>
  <c r="BZ15" i="37"/>
  <c r="BZ16" i="37"/>
  <c r="BZ17" i="37"/>
  <c r="BZ18" i="37"/>
  <c r="BZ19" i="37"/>
  <c r="BZ20" i="37"/>
  <c r="BZ22" i="37"/>
  <c r="BZ24" i="37"/>
  <c r="BZ25" i="37"/>
  <c r="BZ26" i="37"/>
  <c r="BZ27" i="37"/>
  <c r="CA27" i="37" s="1"/>
  <c r="BZ28" i="37"/>
  <c r="CA28" i="37" s="1"/>
  <c r="BZ29" i="37"/>
  <c r="BZ30" i="37"/>
  <c r="BY12" i="37"/>
  <c r="BY15" i="37"/>
  <c r="BY16" i="37"/>
  <c r="BY17" i="37"/>
  <c r="BY18" i="37"/>
  <c r="BY21" i="37"/>
  <c r="BY22" i="37"/>
  <c r="BY24" i="37"/>
  <c r="BY26" i="37"/>
  <c r="BY27" i="37"/>
  <c r="BY28" i="37"/>
  <c r="BY29" i="37"/>
  <c r="BY30" i="37"/>
  <c r="BW12" i="37"/>
  <c r="BW14" i="37"/>
  <c r="BW15" i="37"/>
  <c r="BW16" i="37"/>
  <c r="BW17" i="37"/>
  <c r="BW18" i="37"/>
  <c r="BW19" i="37"/>
  <c r="BW20" i="37"/>
  <c r="BW21" i="37"/>
  <c r="BW22" i="37"/>
  <c r="BW23" i="37"/>
  <c r="BW24" i="37"/>
  <c r="BW25" i="37"/>
  <c r="BW26" i="37"/>
  <c r="BW27" i="37"/>
  <c r="BW28" i="37"/>
  <c r="BW29" i="37"/>
  <c r="BW30" i="37"/>
  <c r="BV12" i="37"/>
  <c r="BV15" i="37"/>
  <c r="BV16" i="37"/>
  <c r="BV17" i="37"/>
  <c r="BV18" i="37"/>
  <c r="BV20" i="37"/>
  <c r="BV21" i="37"/>
  <c r="BV22" i="37"/>
  <c r="BV24" i="37"/>
  <c r="BV27" i="37"/>
  <c r="BV28" i="37"/>
  <c r="BV29" i="37"/>
  <c r="BV30" i="37"/>
  <c r="BT12" i="37"/>
  <c r="BT14" i="37"/>
  <c r="BT15" i="37"/>
  <c r="BT16" i="37"/>
  <c r="BT17" i="37"/>
  <c r="BT18" i="37"/>
  <c r="BT19" i="37"/>
  <c r="BT20" i="37"/>
  <c r="BT22" i="37"/>
  <c r="BT24" i="37"/>
  <c r="BT25" i="37"/>
  <c r="BT26" i="37"/>
  <c r="BS12" i="37"/>
  <c r="BS14" i="37"/>
  <c r="BS15" i="37"/>
  <c r="BS16" i="37"/>
  <c r="BS17" i="37"/>
  <c r="BS18" i="37"/>
  <c r="BS20" i="37"/>
  <c r="BS21" i="37"/>
  <c r="BS22" i="37"/>
  <c r="BU22" i="37" s="1"/>
  <c r="BS24" i="37"/>
  <c r="BS27" i="37"/>
  <c r="BS28" i="37"/>
  <c r="BS29" i="37"/>
  <c r="BS30" i="37"/>
  <c r="BQ12" i="37"/>
  <c r="BQ14" i="37"/>
  <c r="BQ15" i="37"/>
  <c r="BQ16" i="37"/>
  <c r="BQ17" i="37"/>
  <c r="BQ18" i="37"/>
  <c r="BQ19" i="37"/>
  <c r="BQ20" i="37"/>
  <c r="BQ22" i="37"/>
  <c r="BQ24" i="37"/>
  <c r="BQ25" i="37"/>
  <c r="BQ26" i="37"/>
  <c r="BQ27" i="37"/>
  <c r="BQ28" i="37"/>
  <c r="BR28" i="37" s="1"/>
  <c r="BQ29" i="37"/>
  <c r="BQ30" i="37"/>
  <c r="BP12" i="37"/>
  <c r="BP15" i="37"/>
  <c r="BP16" i="37"/>
  <c r="BP17" i="37"/>
  <c r="BR17" i="37" s="1"/>
  <c r="BP18" i="37"/>
  <c r="BP20" i="37"/>
  <c r="BP21" i="37"/>
  <c r="BP22" i="37"/>
  <c r="BP24" i="37"/>
  <c r="BP27" i="37"/>
  <c r="BP28" i="37"/>
  <c r="BP29" i="37"/>
  <c r="BP30" i="37"/>
  <c r="BN12" i="37"/>
  <c r="BN14" i="37"/>
  <c r="BN15" i="37"/>
  <c r="BN16" i="37"/>
  <c r="BN17" i="37"/>
  <c r="BN18" i="37"/>
  <c r="BN19" i="37"/>
  <c r="BN20" i="37"/>
  <c r="BN22" i="37"/>
  <c r="BO22" i="37" s="1"/>
  <c r="BN24" i="37"/>
  <c r="BO24" i="37" s="1"/>
  <c r="BN25" i="37"/>
  <c r="BN26" i="37"/>
  <c r="BN27" i="37"/>
  <c r="BN28" i="37"/>
  <c r="BN29" i="37"/>
  <c r="BN30" i="37"/>
  <c r="BM12" i="37"/>
  <c r="BM15" i="37"/>
  <c r="BM16" i="37"/>
  <c r="BM17" i="37"/>
  <c r="BM18" i="37"/>
  <c r="BM20" i="37"/>
  <c r="BM21" i="37"/>
  <c r="BM22" i="37"/>
  <c r="BM24" i="37"/>
  <c r="BM26" i="37"/>
  <c r="BM27" i="37"/>
  <c r="BM28" i="37"/>
  <c r="BM29" i="37"/>
  <c r="BM30" i="37"/>
  <c r="BK12" i="37"/>
  <c r="BK14" i="37"/>
  <c r="BK15" i="37"/>
  <c r="BK16" i="37"/>
  <c r="BK17" i="37"/>
  <c r="BK18" i="37"/>
  <c r="BK19" i="37"/>
  <c r="BK20" i="37"/>
  <c r="BK22" i="37"/>
  <c r="BK24" i="37"/>
  <c r="BK25" i="37"/>
  <c r="BK26" i="37"/>
  <c r="BK27" i="37"/>
  <c r="BK28" i="37"/>
  <c r="BK29" i="37"/>
  <c r="BK30" i="37"/>
  <c r="BJ12" i="37"/>
  <c r="BJ15" i="37"/>
  <c r="BJ16" i="37"/>
  <c r="BJ17" i="37"/>
  <c r="BJ18" i="37"/>
  <c r="BJ21" i="37"/>
  <c r="BJ22" i="37"/>
  <c r="BJ24" i="37"/>
  <c r="BJ27" i="37"/>
  <c r="BJ28" i="37"/>
  <c r="BJ29" i="37"/>
  <c r="BJ30" i="37"/>
  <c r="BH12" i="37"/>
  <c r="BH14" i="37"/>
  <c r="BH15" i="37"/>
  <c r="BH16" i="37"/>
  <c r="BH17" i="37"/>
  <c r="BH18" i="37"/>
  <c r="BH19" i="37"/>
  <c r="BH20" i="37"/>
  <c r="BH21" i="37"/>
  <c r="BH22" i="37"/>
  <c r="BH24" i="37"/>
  <c r="BH25" i="37"/>
  <c r="BH26" i="37"/>
  <c r="BH27" i="37"/>
  <c r="BH28" i="37"/>
  <c r="BH29" i="37"/>
  <c r="BH30" i="37"/>
  <c r="BI30" i="37" s="1"/>
  <c r="BG12" i="37"/>
  <c r="BG14" i="37"/>
  <c r="BI14" i="37" s="1"/>
  <c r="BG15" i="37"/>
  <c r="BG16" i="37"/>
  <c r="BG17" i="37"/>
  <c r="BG18" i="37"/>
  <c r="BG20" i="37"/>
  <c r="BG21" i="37"/>
  <c r="BG22" i="37"/>
  <c r="BG24" i="37"/>
  <c r="BG26" i="37"/>
  <c r="BI26" i="37" s="1"/>
  <c r="BG27" i="37"/>
  <c r="BG28" i="37"/>
  <c r="BG29" i="37"/>
  <c r="BG30" i="37"/>
  <c r="BE12" i="37"/>
  <c r="BE14" i="37"/>
  <c r="BE15" i="37"/>
  <c r="BE16" i="37"/>
  <c r="BE17" i="37"/>
  <c r="BE18" i="37"/>
  <c r="BE19" i="37"/>
  <c r="BE20" i="37"/>
  <c r="BE22" i="37"/>
  <c r="BE24" i="37"/>
  <c r="BE25" i="37"/>
  <c r="BE26" i="37"/>
  <c r="BE27" i="37"/>
  <c r="BE28" i="37"/>
  <c r="BE29" i="37"/>
  <c r="BE30" i="37"/>
  <c r="BD12" i="37"/>
  <c r="BD14" i="37"/>
  <c r="BF14" i="37" s="1"/>
  <c r="BD15" i="37"/>
  <c r="BD16" i="37"/>
  <c r="BD17" i="37"/>
  <c r="BF17" i="37" s="1"/>
  <c r="BD18" i="37"/>
  <c r="BD20" i="37"/>
  <c r="BD21" i="37"/>
  <c r="BD22" i="37"/>
  <c r="BD24" i="37"/>
  <c r="BD26" i="37"/>
  <c r="BD27" i="37"/>
  <c r="BD28" i="37"/>
  <c r="BD29" i="37"/>
  <c r="BD30" i="37"/>
  <c r="BC12" i="37"/>
  <c r="BC13" i="37"/>
  <c r="BC14" i="37"/>
  <c r="BC15" i="37"/>
  <c r="BC16" i="37"/>
  <c r="BC17" i="37"/>
  <c r="BC18" i="37"/>
  <c r="BC19" i="37"/>
  <c r="BC20" i="37"/>
  <c r="BC21" i="37"/>
  <c r="BC22" i="37"/>
  <c r="BC23" i="37"/>
  <c r="BC24" i="37"/>
  <c r="BC25" i="37"/>
  <c r="BC26" i="37"/>
  <c r="BC27" i="37"/>
  <c r="BC28" i="37"/>
  <c r="BC29" i="37"/>
  <c r="BC30" i="37"/>
  <c r="AZ12" i="37"/>
  <c r="AZ13" i="37"/>
  <c r="AZ14" i="37"/>
  <c r="AZ15" i="37"/>
  <c r="AZ16" i="37"/>
  <c r="AZ17" i="37"/>
  <c r="AZ18" i="37"/>
  <c r="AZ19" i="37"/>
  <c r="AZ20" i="37"/>
  <c r="AZ21" i="37"/>
  <c r="AZ22" i="37"/>
  <c r="AZ23" i="37"/>
  <c r="AZ24" i="37"/>
  <c r="AZ25" i="37"/>
  <c r="AZ26" i="37"/>
  <c r="AZ27" i="37"/>
  <c r="AZ28" i="37"/>
  <c r="AZ29" i="37"/>
  <c r="AZ30" i="37"/>
  <c r="AW12" i="37"/>
  <c r="AW13" i="37"/>
  <c r="AW14" i="37"/>
  <c r="AW15" i="37"/>
  <c r="AW16" i="37"/>
  <c r="AW17" i="37"/>
  <c r="AW18" i="37"/>
  <c r="AW19" i="37"/>
  <c r="AW20" i="37"/>
  <c r="AW21" i="37"/>
  <c r="AW22" i="37"/>
  <c r="AW23" i="37"/>
  <c r="AW24" i="37"/>
  <c r="AW25" i="37"/>
  <c r="AW26" i="37"/>
  <c r="AW27" i="37"/>
  <c r="AW28" i="37"/>
  <c r="AW29" i="37"/>
  <c r="AW30" i="37"/>
  <c r="AT12" i="37"/>
  <c r="AT13" i="37"/>
  <c r="AT14" i="37"/>
  <c r="AT15" i="37"/>
  <c r="AT16" i="37"/>
  <c r="AT17" i="37"/>
  <c r="AT18" i="37"/>
  <c r="AT19" i="37"/>
  <c r="AT20" i="37"/>
  <c r="AT21" i="37"/>
  <c r="AT22" i="37"/>
  <c r="AT23" i="37"/>
  <c r="AT24" i="37"/>
  <c r="AT25" i="37"/>
  <c r="AT26" i="37"/>
  <c r="AT27" i="37"/>
  <c r="AT28" i="37"/>
  <c r="AT29" i="37"/>
  <c r="AT30" i="37"/>
  <c r="AQ12" i="37"/>
  <c r="AQ13" i="37"/>
  <c r="AQ14" i="37"/>
  <c r="AQ15" i="37"/>
  <c r="AQ16" i="37"/>
  <c r="AQ17" i="37"/>
  <c r="AQ18" i="37"/>
  <c r="AQ19" i="37"/>
  <c r="AQ20" i="37"/>
  <c r="AQ21" i="37"/>
  <c r="AQ22" i="37"/>
  <c r="AQ23" i="37"/>
  <c r="AQ24" i="37"/>
  <c r="AQ25" i="37"/>
  <c r="AQ26" i="37"/>
  <c r="AQ27" i="37"/>
  <c r="AQ28" i="37"/>
  <c r="AQ29" i="37"/>
  <c r="AN12" i="37"/>
  <c r="AN13" i="37"/>
  <c r="AN14" i="37"/>
  <c r="AN15" i="37"/>
  <c r="AN16" i="37"/>
  <c r="AN17" i="37"/>
  <c r="AN18" i="37"/>
  <c r="AN19" i="37"/>
  <c r="AN20" i="37"/>
  <c r="AN21" i="37"/>
  <c r="AN22" i="37"/>
  <c r="AN23" i="37"/>
  <c r="AN24" i="37"/>
  <c r="AN25" i="37"/>
  <c r="AN26" i="37"/>
  <c r="AM12" i="37"/>
  <c r="AM13" i="37"/>
  <c r="AM14" i="37"/>
  <c r="AM15" i="37"/>
  <c r="AM16" i="37"/>
  <c r="AM17" i="37"/>
  <c r="AM18" i="37"/>
  <c r="AM19" i="37"/>
  <c r="AM20" i="37"/>
  <c r="AM21" i="37"/>
  <c r="AM22" i="37"/>
  <c r="AM23" i="37"/>
  <c r="AM24" i="37"/>
  <c r="AM25" i="37"/>
  <c r="AM26" i="37"/>
  <c r="AL12" i="37"/>
  <c r="AL13" i="37"/>
  <c r="AL14" i="37"/>
  <c r="AL15" i="37"/>
  <c r="AL16" i="37"/>
  <c r="AL17" i="37"/>
  <c r="AL18" i="37"/>
  <c r="AL19" i="37"/>
  <c r="AL20" i="37"/>
  <c r="AL21" i="37"/>
  <c r="AL22" i="37"/>
  <c r="AL23" i="37"/>
  <c r="AL24" i="37"/>
  <c r="AL25" i="37"/>
  <c r="AL26" i="37"/>
  <c r="AJ12" i="37"/>
  <c r="AJ14" i="37"/>
  <c r="AJ15" i="37"/>
  <c r="AJ16" i="37"/>
  <c r="AJ17" i="37"/>
  <c r="AJ18" i="37"/>
  <c r="AJ19" i="37"/>
  <c r="AJ20" i="37"/>
  <c r="AJ22" i="37"/>
  <c r="AJ24" i="37"/>
  <c r="AJ25" i="37"/>
  <c r="AJ26" i="37"/>
  <c r="AJ27" i="37"/>
  <c r="AJ28" i="37"/>
  <c r="AJ29" i="37"/>
  <c r="AJ30" i="37"/>
  <c r="AI12" i="37"/>
  <c r="AI14" i="37"/>
  <c r="AI15" i="37"/>
  <c r="AI16" i="37"/>
  <c r="AI17" i="37"/>
  <c r="AI18" i="37"/>
  <c r="AI20" i="37"/>
  <c r="AI21" i="37"/>
  <c r="AI22" i="37"/>
  <c r="AI24" i="37"/>
  <c r="AI26" i="37"/>
  <c r="AI27" i="37"/>
  <c r="AI28" i="37"/>
  <c r="AI29" i="37"/>
  <c r="AI30" i="37"/>
  <c r="AH16" i="37"/>
  <c r="AH18" i="37"/>
  <c r="AH30" i="37"/>
  <c r="AG12" i="37"/>
  <c r="AH12" i="37" s="1"/>
  <c r="AG13" i="37"/>
  <c r="AG14" i="37"/>
  <c r="AG15" i="37"/>
  <c r="AH15" i="37" s="1"/>
  <c r="AG16" i="37"/>
  <c r="AG17" i="37"/>
  <c r="AG18" i="37"/>
  <c r="AG19" i="37"/>
  <c r="AH19" i="37" s="1"/>
  <c r="AG20" i="37"/>
  <c r="AH20" i="37" s="1"/>
  <c r="AG21" i="37"/>
  <c r="AH21" i="37" s="1"/>
  <c r="AG22" i="37"/>
  <c r="AG23" i="37"/>
  <c r="AH23" i="37" s="1"/>
  <c r="AG24" i="37"/>
  <c r="AH24" i="37" s="1"/>
  <c r="AG25" i="37"/>
  <c r="AG26" i="37"/>
  <c r="AG27" i="37"/>
  <c r="AH27" i="37" s="1"/>
  <c r="AG28" i="37"/>
  <c r="AH28" i="37" s="1"/>
  <c r="AG29" i="37"/>
  <c r="AG30" i="37"/>
  <c r="AE12" i="37"/>
  <c r="AE13" i="37"/>
  <c r="AE14" i="37"/>
  <c r="AE15" i="37"/>
  <c r="AE16" i="37"/>
  <c r="AE17" i="37"/>
  <c r="AE18" i="37"/>
  <c r="AE19" i="37"/>
  <c r="AE20" i="37"/>
  <c r="AE21" i="37"/>
  <c r="AE22" i="37"/>
  <c r="AE23" i="37"/>
  <c r="AE24" i="37"/>
  <c r="AE25" i="37"/>
  <c r="AE26" i="37"/>
  <c r="AE27" i="37"/>
  <c r="AE28" i="37"/>
  <c r="AE29" i="37"/>
  <c r="AE30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B12" i="37"/>
  <c r="AB13" i="37"/>
  <c r="AB14" i="37"/>
  <c r="AB15" i="37"/>
  <c r="AB16" i="37"/>
  <c r="AB17" i="37"/>
  <c r="AB18" i="37"/>
  <c r="AB19" i="37"/>
  <c r="AB20" i="37"/>
  <c r="AB21" i="37"/>
  <c r="AB22" i="37"/>
  <c r="AB23" i="37"/>
  <c r="AB24" i="37"/>
  <c r="AB25" i="37"/>
  <c r="AB26" i="37"/>
  <c r="AB27" i="37"/>
  <c r="AB28" i="37"/>
  <c r="AB29" i="37"/>
  <c r="AB30" i="37"/>
  <c r="AA12" i="37"/>
  <c r="AA13" i="37"/>
  <c r="AA14" i="37"/>
  <c r="AA15" i="37"/>
  <c r="AA16" i="37"/>
  <c r="AA17" i="37"/>
  <c r="AA18" i="37"/>
  <c r="AA19" i="37"/>
  <c r="AA20" i="37"/>
  <c r="AA21" i="37"/>
  <c r="AA22" i="37"/>
  <c r="AA23" i="37"/>
  <c r="AA24" i="37"/>
  <c r="AA25" i="37"/>
  <c r="AA26" i="37"/>
  <c r="AA27" i="37"/>
  <c r="AA28" i="37"/>
  <c r="AA29" i="37"/>
  <c r="AA30" i="37"/>
  <c r="Z13" i="37"/>
  <c r="Z22" i="37"/>
  <c r="Y12" i="37"/>
  <c r="Y13" i="37"/>
  <c r="Y14" i="37"/>
  <c r="Z14" i="37" s="1"/>
  <c r="Y15" i="37"/>
  <c r="Z15" i="37" s="1"/>
  <c r="Y16" i="37"/>
  <c r="Z16" i="37" s="1"/>
  <c r="Y17" i="37"/>
  <c r="Z17" i="37" s="1"/>
  <c r="Y18" i="37"/>
  <c r="Y19" i="37"/>
  <c r="Z19" i="37" s="1"/>
  <c r="Y20" i="37"/>
  <c r="Z20" i="37" s="1"/>
  <c r="Y21" i="37"/>
  <c r="Y22" i="37"/>
  <c r="Y23" i="37"/>
  <c r="Y24" i="37"/>
  <c r="Z24" i="37" s="1"/>
  <c r="Y25" i="37"/>
  <c r="Y26" i="37"/>
  <c r="Z26" i="37" s="1"/>
  <c r="Y27" i="37"/>
  <c r="Z27" i="37" s="1"/>
  <c r="Y28" i="37"/>
  <c r="Z28" i="37" s="1"/>
  <c r="Y29" i="37"/>
  <c r="Z29" i="37" s="1"/>
  <c r="Y30" i="37"/>
  <c r="Y11" i="37"/>
  <c r="X12" i="37"/>
  <c r="Z12" i="37" s="1"/>
  <c r="X13" i="37"/>
  <c r="X14" i="37"/>
  <c r="X15" i="37"/>
  <c r="X16" i="37"/>
  <c r="X17" i="37"/>
  <c r="X18" i="37"/>
  <c r="X19" i="37"/>
  <c r="X20" i="37"/>
  <c r="X21" i="37"/>
  <c r="X22" i="37"/>
  <c r="X23" i="37"/>
  <c r="X24" i="37"/>
  <c r="X25" i="37"/>
  <c r="Z25" i="37" s="1"/>
  <c r="X26" i="37"/>
  <c r="X27" i="37"/>
  <c r="X28" i="37"/>
  <c r="X29" i="37"/>
  <c r="X30" i="37"/>
  <c r="X11" i="37"/>
  <c r="V12" i="37"/>
  <c r="V13" i="37"/>
  <c r="V14" i="37"/>
  <c r="V15" i="37"/>
  <c r="V16" i="37"/>
  <c r="V17" i="37"/>
  <c r="V18" i="37"/>
  <c r="V19" i="37"/>
  <c r="V20" i="37"/>
  <c r="V22" i="37"/>
  <c r="V24" i="37"/>
  <c r="V25" i="37"/>
  <c r="V26" i="37"/>
  <c r="V27" i="37"/>
  <c r="W27" i="37" s="1"/>
  <c r="V28" i="37"/>
  <c r="V29" i="37"/>
  <c r="V30" i="37"/>
  <c r="U12" i="37"/>
  <c r="U14" i="37"/>
  <c r="U15" i="37"/>
  <c r="U16" i="37"/>
  <c r="U17" i="37"/>
  <c r="U18" i="37"/>
  <c r="U20" i="37"/>
  <c r="U21" i="37"/>
  <c r="U22" i="37"/>
  <c r="U24" i="37"/>
  <c r="U26" i="37"/>
  <c r="U27" i="37"/>
  <c r="U28" i="37"/>
  <c r="U29" i="37"/>
  <c r="U30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CC12" i="35"/>
  <c r="CD12" i="35" s="1"/>
  <c r="CC13" i="35"/>
  <c r="CC14" i="35"/>
  <c r="CC15" i="35"/>
  <c r="CD15" i="35" s="1"/>
  <c r="CC16" i="35"/>
  <c r="CC17" i="35"/>
  <c r="CC18" i="35"/>
  <c r="CC20" i="35"/>
  <c r="CC21" i="35"/>
  <c r="CC22" i="35"/>
  <c r="CD22" i="35" s="1"/>
  <c r="CC23" i="35"/>
  <c r="CD23" i="35" s="1"/>
  <c r="CC24" i="35"/>
  <c r="CD24" i="35" s="1"/>
  <c r="CC25" i="35"/>
  <c r="CC26" i="35"/>
  <c r="CD26" i="35" s="1"/>
  <c r="CC27" i="35"/>
  <c r="CC28" i="35"/>
  <c r="CC29" i="35"/>
  <c r="CC30" i="35"/>
  <c r="CB12" i="35"/>
  <c r="CB14" i="35"/>
  <c r="CB15" i="35"/>
  <c r="CB16" i="35"/>
  <c r="CB17" i="35"/>
  <c r="CB18" i="35"/>
  <c r="CB20" i="35"/>
  <c r="CD20" i="35" s="1"/>
  <c r="CB21" i="35"/>
  <c r="CB22" i="35"/>
  <c r="CB23" i="35"/>
  <c r="CB24" i="35"/>
  <c r="CB26" i="35"/>
  <c r="CB27" i="35"/>
  <c r="CB28" i="35"/>
  <c r="CB29" i="35"/>
  <c r="CB30" i="35"/>
  <c r="CA22" i="35"/>
  <c r="BZ12" i="35"/>
  <c r="CA12" i="35" s="1"/>
  <c r="BZ14" i="35"/>
  <c r="CA14" i="35" s="1"/>
  <c r="BZ15" i="35"/>
  <c r="BZ16" i="35"/>
  <c r="BZ17" i="35"/>
  <c r="BZ18" i="35"/>
  <c r="BZ20" i="35"/>
  <c r="BZ21" i="35"/>
  <c r="BZ22" i="35"/>
  <c r="BZ23" i="35"/>
  <c r="CA23" i="35" s="1"/>
  <c r="BZ24" i="35"/>
  <c r="CA24" i="35" s="1"/>
  <c r="BZ26" i="35"/>
  <c r="CA26" i="35" s="1"/>
  <c r="BZ27" i="35"/>
  <c r="CA27" i="35" s="1"/>
  <c r="BZ28" i="35"/>
  <c r="CA28" i="35" s="1"/>
  <c r="BZ29" i="35"/>
  <c r="BZ30" i="35"/>
  <c r="BY12" i="35"/>
  <c r="BY14" i="35"/>
  <c r="BY15" i="35"/>
  <c r="BY16" i="35"/>
  <c r="BY17" i="35"/>
  <c r="BY18" i="35"/>
  <c r="BY20" i="35"/>
  <c r="BY21" i="35"/>
  <c r="BY22" i="35"/>
  <c r="BY23" i="35"/>
  <c r="BY24" i="35"/>
  <c r="BY26" i="35"/>
  <c r="BY27" i="35"/>
  <c r="BY28" i="35"/>
  <c r="BY29" i="35"/>
  <c r="BY30" i="35"/>
  <c r="BX26" i="35"/>
  <c r="BW12" i="35"/>
  <c r="BX12" i="35" s="1"/>
  <c r="BW14" i="35"/>
  <c r="BX14" i="35" s="1"/>
  <c r="BW15" i="35"/>
  <c r="BX15" i="35" s="1"/>
  <c r="BW16" i="35"/>
  <c r="BW17" i="35"/>
  <c r="BW18" i="35"/>
  <c r="BW19" i="35"/>
  <c r="BW20" i="35"/>
  <c r="BW21" i="35"/>
  <c r="BW22" i="35"/>
  <c r="BW23" i="35"/>
  <c r="BW24" i="35"/>
  <c r="BX24" i="35" s="1"/>
  <c r="BW26" i="35"/>
  <c r="BW27" i="35"/>
  <c r="BX27" i="35" s="1"/>
  <c r="BW28" i="35"/>
  <c r="BX28" i="35" s="1"/>
  <c r="BW29" i="35"/>
  <c r="BX29" i="35" s="1"/>
  <c r="BW30" i="35"/>
  <c r="BV12" i="35"/>
  <c r="BV14" i="35"/>
  <c r="BV15" i="35"/>
  <c r="BV16" i="35"/>
  <c r="BV17" i="35"/>
  <c r="BV18" i="35"/>
  <c r="BV20" i="35"/>
  <c r="BV21" i="35"/>
  <c r="BV22" i="35"/>
  <c r="BV23" i="35"/>
  <c r="BV24" i="35"/>
  <c r="BV26" i="35"/>
  <c r="BV27" i="35"/>
  <c r="BV28" i="35"/>
  <c r="BV29" i="35"/>
  <c r="BV30" i="35"/>
  <c r="BU28" i="35"/>
  <c r="BU29" i="35"/>
  <c r="BT12" i="35"/>
  <c r="BU12" i="35" s="1"/>
  <c r="BT14" i="35"/>
  <c r="BU14" i="35" s="1"/>
  <c r="BT15" i="35"/>
  <c r="BU15" i="35" s="1"/>
  <c r="BT16" i="35"/>
  <c r="BT17" i="35"/>
  <c r="BU17" i="35" s="1"/>
  <c r="BT18" i="35"/>
  <c r="BT20" i="35"/>
  <c r="BT21" i="35"/>
  <c r="BT22" i="35"/>
  <c r="BT23" i="35"/>
  <c r="BT24" i="35"/>
  <c r="BU24" i="35" s="1"/>
  <c r="BT26" i="35"/>
  <c r="BU26" i="35" s="1"/>
  <c r="BT27" i="35"/>
  <c r="BU27" i="35" s="1"/>
  <c r="BT28" i="35"/>
  <c r="BT29" i="35"/>
  <c r="BT30" i="35"/>
  <c r="BS12" i="35"/>
  <c r="BS14" i="35"/>
  <c r="BS15" i="35"/>
  <c r="BS16" i="35"/>
  <c r="BU16" i="35" s="1"/>
  <c r="BS17" i="35"/>
  <c r="BS18" i="35"/>
  <c r="BS20" i="35"/>
  <c r="BS21" i="35"/>
  <c r="BS22" i="35"/>
  <c r="BS23" i="35"/>
  <c r="BS24" i="35"/>
  <c r="BS26" i="35"/>
  <c r="BS27" i="35"/>
  <c r="BS28" i="35"/>
  <c r="BS29" i="35"/>
  <c r="BS30" i="35"/>
  <c r="BQ12" i="35"/>
  <c r="BQ13" i="35"/>
  <c r="BQ14" i="35"/>
  <c r="BR14" i="35" s="1"/>
  <c r="BQ15" i="35"/>
  <c r="BR15" i="35" s="1"/>
  <c r="BQ16" i="35"/>
  <c r="BR16" i="35" s="1"/>
  <c r="BQ17" i="35"/>
  <c r="BQ18" i="35"/>
  <c r="BQ20" i="35"/>
  <c r="BQ21" i="35"/>
  <c r="BQ22" i="35"/>
  <c r="BQ23" i="35"/>
  <c r="BQ24" i="35"/>
  <c r="BQ25" i="35"/>
  <c r="BQ26" i="35"/>
  <c r="BR26" i="35" s="1"/>
  <c r="BQ27" i="35"/>
  <c r="BR27" i="35" s="1"/>
  <c r="BQ28" i="35"/>
  <c r="BR28" i="35" s="1"/>
  <c r="BQ29" i="35"/>
  <c r="BR29" i="35" s="1"/>
  <c r="BQ30" i="35"/>
  <c r="BR30" i="35" s="1"/>
  <c r="BP12" i="35"/>
  <c r="BP14" i="35"/>
  <c r="BP15" i="35"/>
  <c r="BP16" i="35"/>
  <c r="BP17" i="35"/>
  <c r="BP18" i="35"/>
  <c r="BP20" i="35"/>
  <c r="BR20" i="35" s="1"/>
  <c r="BP21" i="35"/>
  <c r="BP22" i="35"/>
  <c r="BP23" i="35"/>
  <c r="BP24" i="35"/>
  <c r="BP26" i="35"/>
  <c r="BP27" i="35"/>
  <c r="BP28" i="35"/>
  <c r="BP29" i="35"/>
  <c r="BP30" i="35"/>
  <c r="BO22" i="35"/>
  <c r="BN12" i="35"/>
  <c r="BN14" i="35"/>
  <c r="BO14" i="35" s="1"/>
  <c r="BN15" i="35"/>
  <c r="BO15" i="35" s="1"/>
  <c r="BN16" i="35"/>
  <c r="BO16" i="35" s="1"/>
  <c r="BN17" i="35"/>
  <c r="BO17" i="35" s="1"/>
  <c r="BN18" i="35"/>
  <c r="BO18" i="35" s="1"/>
  <c r="BN20" i="35"/>
  <c r="BN21" i="35"/>
  <c r="BN22" i="35"/>
  <c r="BN23" i="35"/>
  <c r="BN24" i="35"/>
  <c r="BN26" i="35"/>
  <c r="BN27" i="35"/>
  <c r="BN28" i="35"/>
  <c r="BO28" i="35" s="1"/>
  <c r="BN29" i="35"/>
  <c r="BO29" i="35" s="1"/>
  <c r="BN30" i="35"/>
  <c r="BO30" i="35" s="1"/>
  <c r="BM12" i="35"/>
  <c r="BM14" i="35"/>
  <c r="BM15" i="35"/>
  <c r="BM16" i="35"/>
  <c r="BM17" i="35"/>
  <c r="BM18" i="35"/>
  <c r="BM20" i="35"/>
  <c r="BM21" i="35"/>
  <c r="BM22" i="35"/>
  <c r="BM23" i="35"/>
  <c r="BO23" i="35" s="1"/>
  <c r="BM24" i="35"/>
  <c r="BM26" i="35"/>
  <c r="BM27" i="35"/>
  <c r="BM28" i="35"/>
  <c r="BM29" i="35"/>
  <c r="BM30" i="35"/>
  <c r="BK12" i="35"/>
  <c r="BK14" i="35"/>
  <c r="BL14" i="35" s="1"/>
  <c r="BK15" i="35"/>
  <c r="BK16" i="35"/>
  <c r="BL16" i="35" s="1"/>
  <c r="BK17" i="35"/>
  <c r="BL17" i="35" s="1"/>
  <c r="BK18" i="35"/>
  <c r="BL18" i="35" s="1"/>
  <c r="BK19" i="35"/>
  <c r="BK20" i="35"/>
  <c r="BL20" i="35" s="1"/>
  <c r="BK21" i="35"/>
  <c r="BK22" i="35"/>
  <c r="BK23" i="35"/>
  <c r="BK24" i="35"/>
  <c r="BK26" i="35"/>
  <c r="BL26" i="35" s="1"/>
  <c r="BK27" i="35"/>
  <c r="BK28" i="35"/>
  <c r="BK29" i="35"/>
  <c r="BL29" i="35" s="1"/>
  <c r="BK30" i="35"/>
  <c r="BL30" i="35" s="1"/>
  <c r="BJ12" i="35"/>
  <c r="BJ14" i="35"/>
  <c r="BJ15" i="35"/>
  <c r="BJ16" i="35"/>
  <c r="BJ17" i="35"/>
  <c r="BJ18" i="35"/>
  <c r="BJ20" i="35"/>
  <c r="BJ21" i="35"/>
  <c r="BJ22" i="35"/>
  <c r="BJ23" i="35"/>
  <c r="BJ24" i="35"/>
  <c r="BJ26" i="35"/>
  <c r="BJ27" i="35"/>
  <c r="BJ28" i="35"/>
  <c r="BJ29" i="35"/>
  <c r="BJ30" i="35"/>
  <c r="BH12" i="35"/>
  <c r="BH14" i="35"/>
  <c r="BH15" i="35"/>
  <c r="BI15" i="35" s="1"/>
  <c r="BH16" i="35"/>
  <c r="BI16" i="35" s="1"/>
  <c r="BH17" i="35"/>
  <c r="BI17" i="35" s="1"/>
  <c r="BH18" i="35"/>
  <c r="BI18" i="35" s="1"/>
  <c r="BH20" i="35"/>
  <c r="BI20" i="35" s="1"/>
  <c r="BH21" i="35"/>
  <c r="BH22" i="35"/>
  <c r="BH23" i="35"/>
  <c r="BH24" i="35"/>
  <c r="BH26" i="35"/>
  <c r="BH27" i="35"/>
  <c r="BH28" i="35"/>
  <c r="BI28" i="35" s="1"/>
  <c r="BH29" i="35"/>
  <c r="BI29" i="35" s="1"/>
  <c r="BH30" i="35"/>
  <c r="BI30" i="35" s="1"/>
  <c r="BG12" i="35"/>
  <c r="BG14" i="35"/>
  <c r="BG15" i="35"/>
  <c r="BG16" i="35"/>
  <c r="BG17" i="35"/>
  <c r="BG18" i="35"/>
  <c r="BG20" i="35"/>
  <c r="BG21" i="35"/>
  <c r="BG22" i="35"/>
  <c r="BG23" i="35"/>
  <c r="BG24" i="35"/>
  <c r="BG26" i="35"/>
  <c r="BG27" i="35"/>
  <c r="BG28" i="35"/>
  <c r="BG29" i="35"/>
  <c r="BG30" i="35"/>
  <c r="BE12" i="35"/>
  <c r="BE13" i="35"/>
  <c r="BE14" i="35"/>
  <c r="BE15" i="35"/>
  <c r="BE16" i="35"/>
  <c r="BE17" i="35"/>
  <c r="BF17" i="35" s="1"/>
  <c r="BE18" i="35"/>
  <c r="BF18" i="35" s="1"/>
  <c r="BE20" i="35"/>
  <c r="BF20" i="35" s="1"/>
  <c r="BE21" i="35"/>
  <c r="BF21" i="35" s="1"/>
  <c r="BE22" i="35"/>
  <c r="BE23" i="35"/>
  <c r="BE24" i="35"/>
  <c r="BE25" i="35"/>
  <c r="BE26" i="35"/>
  <c r="BE27" i="35"/>
  <c r="BE28" i="35"/>
  <c r="BE29" i="35"/>
  <c r="BE30" i="35"/>
  <c r="BF30" i="35" s="1"/>
  <c r="BD12" i="35"/>
  <c r="BD14" i="35"/>
  <c r="BD15" i="35"/>
  <c r="BD16" i="35"/>
  <c r="BD17" i="35"/>
  <c r="BD18" i="35"/>
  <c r="BD20" i="35"/>
  <c r="BD21" i="35"/>
  <c r="BD22" i="35"/>
  <c r="BD23" i="35"/>
  <c r="BD24" i="35"/>
  <c r="BD26" i="35"/>
  <c r="BD27" i="35"/>
  <c r="BD28" i="35"/>
  <c r="BD29" i="35"/>
  <c r="BD30" i="35"/>
  <c r="BC12" i="35"/>
  <c r="BC13" i="35"/>
  <c r="BC14" i="35"/>
  <c r="BC15" i="35"/>
  <c r="BC16" i="35"/>
  <c r="BC17" i="35"/>
  <c r="BC18" i="35"/>
  <c r="BC19" i="35"/>
  <c r="BC20" i="35"/>
  <c r="BC21" i="35"/>
  <c r="BC22" i="35"/>
  <c r="BC23" i="35"/>
  <c r="BC24" i="35"/>
  <c r="BC25" i="35"/>
  <c r="BC26" i="35"/>
  <c r="BC27" i="35"/>
  <c r="BC28" i="35"/>
  <c r="BC29" i="35"/>
  <c r="BC30" i="35"/>
  <c r="AZ12" i="35"/>
  <c r="AZ13" i="35"/>
  <c r="AZ14" i="35"/>
  <c r="AZ15" i="35"/>
  <c r="AZ16" i="35"/>
  <c r="AZ17" i="35"/>
  <c r="AZ18" i="35"/>
  <c r="AZ19" i="35"/>
  <c r="AZ20" i="35"/>
  <c r="AZ21" i="35"/>
  <c r="AZ22" i="35"/>
  <c r="AZ23" i="35"/>
  <c r="AZ24" i="35"/>
  <c r="AZ25" i="35"/>
  <c r="AZ26" i="35"/>
  <c r="AZ27" i="35"/>
  <c r="AZ28" i="35"/>
  <c r="AZ29" i="35"/>
  <c r="AZ30" i="35"/>
  <c r="AW12" i="35"/>
  <c r="AW13" i="35"/>
  <c r="AW14" i="35"/>
  <c r="AW15" i="35"/>
  <c r="AW16" i="35"/>
  <c r="AW17" i="35"/>
  <c r="AW18" i="35"/>
  <c r="AW19" i="35"/>
  <c r="AW20" i="35"/>
  <c r="AW21" i="35"/>
  <c r="AW22" i="35"/>
  <c r="AW23" i="35"/>
  <c r="AW24" i="35"/>
  <c r="AW25" i="35"/>
  <c r="AW26" i="35"/>
  <c r="AW27" i="35"/>
  <c r="AW28" i="35"/>
  <c r="AW29" i="35"/>
  <c r="AW30" i="35"/>
  <c r="AT12" i="35"/>
  <c r="AT13" i="35"/>
  <c r="AT14" i="35"/>
  <c r="AT15" i="35"/>
  <c r="AT16" i="35"/>
  <c r="AT17" i="35"/>
  <c r="AT18" i="35"/>
  <c r="AT19" i="35"/>
  <c r="AT20" i="35"/>
  <c r="AT21" i="35"/>
  <c r="AT22" i="35"/>
  <c r="AT23" i="35"/>
  <c r="AT24" i="35"/>
  <c r="AT25" i="35"/>
  <c r="AT26" i="35"/>
  <c r="AT27" i="35"/>
  <c r="AT28" i="35"/>
  <c r="AT29" i="35"/>
  <c r="AT30" i="35"/>
  <c r="AQ12" i="35"/>
  <c r="AQ13" i="35"/>
  <c r="AQ14" i="35"/>
  <c r="AQ15" i="35"/>
  <c r="AQ16" i="35"/>
  <c r="AQ17" i="35"/>
  <c r="AQ18" i="35"/>
  <c r="AQ19" i="35"/>
  <c r="AQ20" i="35"/>
  <c r="AQ21" i="35"/>
  <c r="AQ22" i="35"/>
  <c r="AQ23" i="35"/>
  <c r="AQ24" i="35"/>
  <c r="AQ25" i="35"/>
  <c r="AQ26" i="35"/>
  <c r="AQ27" i="35"/>
  <c r="AQ28" i="35"/>
  <c r="AQ29" i="35"/>
  <c r="AQ30" i="35"/>
  <c r="AN12" i="35"/>
  <c r="AN13" i="35"/>
  <c r="AN14" i="35"/>
  <c r="AN15" i="35"/>
  <c r="AN16" i="35"/>
  <c r="AN17" i="35"/>
  <c r="AN18" i="35"/>
  <c r="AN19" i="35"/>
  <c r="AN20" i="35"/>
  <c r="AN21" i="35"/>
  <c r="AN22" i="35"/>
  <c r="AN23" i="35"/>
  <c r="AN24" i="35"/>
  <c r="AN25" i="35"/>
  <c r="AN26" i="35"/>
  <c r="AM12" i="35"/>
  <c r="AM13" i="35"/>
  <c r="AM14" i="35"/>
  <c r="AM15" i="35"/>
  <c r="AM16" i="35"/>
  <c r="AM17" i="35"/>
  <c r="AM18" i="35"/>
  <c r="AM19" i="35"/>
  <c r="AM20" i="35"/>
  <c r="AM21" i="35"/>
  <c r="AM22" i="35"/>
  <c r="AM23" i="35"/>
  <c r="AM24" i="35"/>
  <c r="AM25" i="35"/>
  <c r="AM26" i="35"/>
  <c r="AL12" i="35"/>
  <c r="AL13" i="35"/>
  <c r="AL14" i="35"/>
  <c r="AL15" i="35"/>
  <c r="AL16" i="35"/>
  <c r="AL17" i="35"/>
  <c r="AL18" i="35"/>
  <c r="AL19" i="35"/>
  <c r="AL20" i="35"/>
  <c r="AL21" i="35"/>
  <c r="AL22" i="35"/>
  <c r="AL23" i="35"/>
  <c r="AL24" i="35"/>
  <c r="AL25" i="35"/>
  <c r="AL26" i="35"/>
  <c r="AJ12" i="35"/>
  <c r="AK12" i="35" s="1"/>
  <c r="AJ14" i="35"/>
  <c r="AK14" i="35" s="1"/>
  <c r="AJ15" i="35"/>
  <c r="AK15" i="35" s="1"/>
  <c r="AJ16" i="35"/>
  <c r="AK16" i="35" s="1"/>
  <c r="AJ17" i="35"/>
  <c r="AJ18" i="35"/>
  <c r="AJ19" i="35"/>
  <c r="AJ20" i="35"/>
  <c r="AJ21" i="35"/>
  <c r="AJ22" i="35"/>
  <c r="AJ23" i="35"/>
  <c r="AJ24" i="35"/>
  <c r="AJ26" i="35"/>
  <c r="AK26" i="35" s="1"/>
  <c r="AJ27" i="35"/>
  <c r="AK27" i="35" s="1"/>
  <c r="AJ28" i="35"/>
  <c r="AJ29" i="35"/>
  <c r="AK29" i="35" s="1"/>
  <c r="AJ30" i="35"/>
  <c r="AI12" i="35"/>
  <c r="AI14" i="35"/>
  <c r="AI15" i="35"/>
  <c r="AI16" i="35"/>
  <c r="AI17" i="35"/>
  <c r="AI18" i="35"/>
  <c r="AI20" i="35"/>
  <c r="AI21" i="35"/>
  <c r="AI22" i="35"/>
  <c r="AI23" i="35"/>
  <c r="AI24" i="35"/>
  <c r="AI25" i="35"/>
  <c r="AI26" i="35"/>
  <c r="AI27" i="35"/>
  <c r="AI28" i="35"/>
  <c r="AI29" i="35"/>
  <c r="AI30" i="35"/>
  <c r="AG12" i="35"/>
  <c r="AG13" i="35"/>
  <c r="AG14" i="35"/>
  <c r="AG15" i="35"/>
  <c r="AG16" i="35"/>
  <c r="AG17" i="35"/>
  <c r="AG18" i="35"/>
  <c r="AG19" i="35"/>
  <c r="AG20" i="35"/>
  <c r="AG21" i="35"/>
  <c r="AG22" i="35"/>
  <c r="AG23" i="35"/>
  <c r="AG24" i="35"/>
  <c r="AG25" i="35"/>
  <c r="AG26" i="35"/>
  <c r="AG27" i="35"/>
  <c r="AG28" i="35"/>
  <c r="AH28" i="35" s="1"/>
  <c r="AG29" i="35"/>
  <c r="AG30" i="35"/>
  <c r="AE12" i="35"/>
  <c r="AE13" i="35"/>
  <c r="AE14" i="35"/>
  <c r="AE15" i="35"/>
  <c r="AE16" i="35"/>
  <c r="AE17" i="35"/>
  <c r="AE18" i="35"/>
  <c r="AE19" i="35"/>
  <c r="AE20" i="35"/>
  <c r="AE21" i="35"/>
  <c r="AE22" i="35"/>
  <c r="AE23" i="35"/>
  <c r="AE24" i="35"/>
  <c r="AE25" i="35"/>
  <c r="AE26" i="35"/>
  <c r="AE27" i="35"/>
  <c r="AE28" i="35"/>
  <c r="AE29" i="35"/>
  <c r="AE30" i="35"/>
  <c r="AC12" i="35"/>
  <c r="AC13" i="35"/>
  <c r="AC14" i="35"/>
  <c r="AC15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C30" i="35"/>
  <c r="AB12" i="35"/>
  <c r="AB13" i="35"/>
  <c r="AB14" i="35"/>
  <c r="AB15" i="35"/>
  <c r="AB16" i="35"/>
  <c r="AB17" i="35"/>
  <c r="AB18" i="35"/>
  <c r="AB19" i="35"/>
  <c r="AB20" i="35"/>
  <c r="AB21" i="35"/>
  <c r="AB22" i="35"/>
  <c r="AB23" i="35"/>
  <c r="AB24" i="35"/>
  <c r="AB25" i="35"/>
  <c r="AB26" i="35"/>
  <c r="AB27" i="35"/>
  <c r="AB28" i="35"/>
  <c r="AB29" i="35"/>
  <c r="AB30" i="35"/>
  <c r="AA12" i="35"/>
  <c r="AA13" i="35"/>
  <c r="AA14" i="35"/>
  <c r="AA15" i="35"/>
  <c r="AA16" i="35"/>
  <c r="AA17" i="35"/>
  <c r="AA18" i="35"/>
  <c r="AA19" i="35"/>
  <c r="AA20" i="35"/>
  <c r="AA21" i="35"/>
  <c r="AA22" i="35"/>
  <c r="AA23" i="35"/>
  <c r="AA24" i="35"/>
  <c r="AA25" i="35"/>
  <c r="AA26" i="35"/>
  <c r="AA27" i="35"/>
  <c r="AA28" i="35"/>
  <c r="AA29" i="35"/>
  <c r="AA30" i="35"/>
  <c r="Z20" i="35"/>
  <c r="Z26" i="35"/>
  <c r="Y12" i="35"/>
  <c r="Y13" i="35"/>
  <c r="Z13" i="35" s="1"/>
  <c r="Y14" i="35"/>
  <c r="Z14" i="35" s="1"/>
  <c r="Y15" i="35"/>
  <c r="Y16" i="35"/>
  <c r="Z16" i="35" s="1"/>
  <c r="Y17" i="35"/>
  <c r="Y18" i="35"/>
  <c r="Y19" i="35"/>
  <c r="Z19" i="35" s="1"/>
  <c r="Y20" i="35"/>
  <c r="Y21" i="35"/>
  <c r="Y22" i="35"/>
  <c r="Z22" i="35" s="1"/>
  <c r="Y23" i="35"/>
  <c r="Z23" i="35" s="1"/>
  <c r="Y24" i="35"/>
  <c r="Y25" i="35"/>
  <c r="Z25" i="35" s="1"/>
  <c r="Y26" i="35"/>
  <c r="Y27" i="35"/>
  <c r="Y28" i="35"/>
  <c r="Z28" i="35" s="1"/>
  <c r="Y29" i="35"/>
  <c r="Y30" i="35"/>
  <c r="Y11" i="35"/>
  <c r="X12" i="35"/>
  <c r="X13" i="35"/>
  <c r="X14" i="35"/>
  <c r="X15" i="35"/>
  <c r="X16" i="35"/>
  <c r="X17" i="35"/>
  <c r="X18" i="35"/>
  <c r="X19" i="35"/>
  <c r="X20" i="35"/>
  <c r="X21" i="35"/>
  <c r="X22" i="35"/>
  <c r="X23" i="35"/>
  <c r="X24" i="35"/>
  <c r="X25" i="35"/>
  <c r="X26" i="35"/>
  <c r="X27" i="35"/>
  <c r="X28" i="35"/>
  <c r="X29" i="35"/>
  <c r="X30" i="35"/>
  <c r="X11" i="35"/>
  <c r="V12" i="35"/>
  <c r="V14" i="35"/>
  <c r="V15" i="35"/>
  <c r="V16" i="35"/>
  <c r="V17" i="35"/>
  <c r="V18" i="35"/>
  <c r="V20" i="35"/>
  <c r="V21" i="35"/>
  <c r="W21" i="35" s="1"/>
  <c r="V22" i="35"/>
  <c r="V23" i="35"/>
  <c r="V24" i="35"/>
  <c r="W24" i="35" s="1"/>
  <c r="V26" i="35"/>
  <c r="V27" i="35"/>
  <c r="V28" i="35"/>
  <c r="V29" i="35"/>
  <c r="V30" i="35"/>
  <c r="U12" i="35"/>
  <c r="U14" i="35"/>
  <c r="U15" i="35"/>
  <c r="U16" i="35"/>
  <c r="U17" i="35"/>
  <c r="U18" i="35"/>
  <c r="U20" i="35"/>
  <c r="U21" i="35"/>
  <c r="U22" i="35"/>
  <c r="U23" i="35"/>
  <c r="U24" i="35"/>
  <c r="U26" i="35"/>
  <c r="U27" i="35"/>
  <c r="U28" i="35"/>
  <c r="U29" i="35"/>
  <c r="U30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CC12" i="34"/>
  <c r="CD12" i="34" s="1"/>
  <c r="CC13" i="34"/>
  <c r="CC14" i="34"/>
  <c r="CC15" i="34"/>
  <c r="CD15" i="34" s="1"/>
  <c r="CC16" i="34"/>
  <c r="CD16" i="34" s="1"/>
  <c r="CC17" i="34"/>
  <c r="CD17" i="34" s="1"/>
  <c r="CC18" i="34"/>
  <c r="CD18" i="34" s="1"/>
  <c r="CC19" i="34"/>
  <c r="CC20" i="34"/>
  <c r="CC21" i="34"/>
  <c r="CC22" i="34"/>
  <c r="CD22" i="34" s="1"/>
  <c r="CC23" i="34"/>
  <c r="CC24" i="34"/>
  <c r="CC25" i="34"/>
  <c r="CC26" i="34"/>
  <c r="CC27" i="34"/>
  <c r="CD27" i="34" s="1"/>
  <c r="CC28" i="34"/>
  <c r="CD28" i="34" s="1"/>
  <c r="CC29" i="34"/>
  <c r="CC30" i="34"/>
  <c r="CD30" i="34" s="1"/>
  <c r="CB12" i="34"/>
  <c r="CB15" i="34"/>
  <c r="CB16" i="34"/>
  <c r="CB17" i="34"/>
  <c r="CB18" i="34"/>
  <c r="CB21" i="34"/>
  <c r="CB22" i="34"/>
  <c r="CB23" i="34"/>
  <c r="CB24" i="34"/>
  <c r="CB27" i="34"/>
  <c r="CB28" i="34"/>
  <c r="CB29" i="34"/>
  <c r="CB30" i="34"/>
  <c r="BZ12" i="34"/>
  <c r="BZ13" i="34"/>
  <c r="BZ14" i="34"/>
  <c r="BZ15" i="34"/>
  <c r="BZ16" i="34"/>
  <c r="CA16" i="34" s="1"/>
  <c r="BZ17" i="34"/>
  <c r="BZ18" i="34"/>
  <c r="CA18" i="34" s="1"/>
  <c r="BZ19" i="34"/>
  <c r="BZ20" i="34"/>
  <c r="BZ21" i="34"/>
  <c r="CA21" i="34" s="1"/>
  <c r="BZ22" i="34"/>
  <c r="CA22" i="34" s="1"/>
  <c r="BZ23" i="34"/>
  <c r="BZ24" i="34"/>
  <c r="CA24" i="34" s="1"/>
  <c r="BZ25" i="34"/>
  <c r="BZ26" i="34"/>
  <c r="BZ27" i="34"/>
  <c r="BZ28" i="34"/>
  <c r="CA28" i="34" s="1"/>
  <c r="BZ29" i="34"/>
  <c r="BZ30" i="34"/>
  <c r="BY12" i="34"/>
  <c r="BY15" i="34"/>
  <c r="BY16" i="34"/>
  <c r="BY17" i="34"/>
  <c r="BY18" i="34"/>
  <c r="BY21" i="34"/>
  <c r="BY22" i="34"/>
  <c r="BY23" i="34"/>
  <c r="CA23" i="34" s="1"/>
  <c r="BY24" i="34"/>
  <c r="BY27" i="34"/>
  <c r="BY28" i="34"/>
  <c r="BY29" i="34"/>
  <c r="BY30" i="34"/>
  <c r="BX28" i="34"/>
  <c r="BW12" i="34"/>
  <c r="BX12" i="34" s="1"/>
  <c r="BW13" i="34"/>
  <c r="BW14" i="34"/>
  <c r="BW15" i="34"/>
  <c r="BW16" i="34"/>
  <c r="BW17" i="34"/>
  <c r="BW18" i="34"/>
  <c r="BX18" i="34" s="1"/>
  <c r="BW19" i="34"/>
  <c r="BW20" i="34"/>
  <c r="BW21" i="34"/>
  <c r="BX21" i="34" s="1"/>
  <c r="BW22" i="34"/>
  <c r="BX22" i="34" s="1"/>
  <c r="BW23" i="34"/>
  <c r="BX23" i="34" s="1"/>
  <c r="BW24" i="34"/>
  <c r="BX24" i="34" s="1"/>
  <c r="BW25" i="34"/>
  <c r="BW26" i="34"/>
  <c r="BW27" i="34"/>
  <c r="BW28" i="34"/>
  <c r="BW29" i="34"/>
  <c r="BW30" i="34"/>
  <c r="BV12" i="34"/>
  <c r="BV14" i="34"/>
  <c r="BX14" i="34" s="1"/>
  <c r="BV15" i="34"/>
  <c r="BV16" i="34"/>
  <c r="BX16" i="34" s="1"/>
  <c r="BV17" i="34"/>
  <c r="BV18" i="34"/>
  <c r="BV21" i="34"/>
  <c r="BV22" i="34"/>
  <c r="BV23" i="34"/>
  <c r="BV24" i="34"/>
  <c r="BV26" i="34"/>
  <c r="BX26" i="34" s="1"/>
  <c r="BV27" i="34"/>
  <c r="BV28" i="34"/>
  <c r="BV29" i="34"/>
  <c r="BV30" i="34"/>
  <c r="BT12" i="34"/>
  <c r="BU12" i="34" s="1"/>
  <c r="BT13" i="34"/>
  <c r="BT14" i="34"/>
  <c r="BT15" i="34"/>
  <c r="BT16" i="34"/>
  <c r="BT17" i="34"/>
  <c r="BT18" i="34"/>
  <c r="BT19" i="34"/>
  <c r="BT20" i="34"/>
  <c r="BU20" i="34" s="1"/>
  <c r="BT21" i="34"/>
  <c r="BT22" i="34"/>
  <c r="BT23" i="34"/>
  <c r="BU23" i="34" s="1"/>
  <c r="BT24" i="34"/>
  <c r="BU24" i="34" s="1"/>
  <c r="BT25" i="34"/>
  <c r="BT26" i="34"/>
  <c r="BT27" i="34"/>
  <c r="BT28" i="34"/>
  <c r="BT29" i="34"/>
  <c r="BT30" i="34"/>
  <c r="BU30" i="34" s="1"/>
  <c r="BS12" i="34"/>
  <c r="BS15" i="34"/>
  <c r="BS16" i="34"/>
  <c r="BS17" i="34"/>
  <c r="BU17" i="34" s="1"/>
  <c r="BS18" i="34"/>
  <c r="BS21" i="34"/>
  <c r="BS22" i="34"/>
  <c r="BS23" i="34"/>
  <c r="BS24" i="34"/>
  <c r="BS27" i="34"/>
  <c r="BS28" i="34"/>
  <c r="BS29" i="34"/>
  <c r="BU29" i="34" s="1"/>
  <c r="BS30" i="34"/>
  <c r="BQ12" i="34"/>
  <c r="BQ13" i="34"/>
  <c r="BQ14" i="34"/>
  <c r="BQ15" i="34"/>
  <c r="BR15" i="34" s="1"/>
  <c r="BQ16" i="34"/>
  <c r="BR16" i="34" s="1"/>
  <c r="BQ17" i="34"/>
  <c r="BR17" i="34" s="1"/>
  <c r="BQ18" i="34"/>
  <c r="BQ19" i="34"/>
  <c r="BQ20" i="34"/>
  <c r="BQ21" i="34"/>
  <c r="BQ22" i="34"/>
  <c r="BQ23" i="34"/>
  <c r="BQ24" i="34"/>
  <c r="BQ25" i="34"/>
  <c r="BQ26" i="34"/>
  <c r="BQ27" i="34"/>
  <c r="BR27" i="34" s="1"/>
  <c r="BQ28" i="34"/>
  <c r="BR28" i="34" s="1"/>
  <c r="BQ29" i="34"/>
  <c r="BR29" i="34" s="1"/>
  <c r="BQ30" i="34"/>
  <c r="BP12" i="34"/>
  <c r="BP15" i="34"/>
  <c r="BP16" i="34"/>
  <c r="BP17" i="34"/>
  <c r="BP18" i="34"/>
  <c r="BP20" i="34"/>
  <c r="BR20" i="34" s="1"/>
  <c r="BP21" i="34"/>
  <c r="BP22" i="34"/>
  <c r="BR22" i="34" s="1"/>
  <c r="BP23" i="34"/>
  <c r="BP24" i="34"/>
  <c r="BP27" i="34"/>
  <c r="BP28" i="34"/>
  <c r="BP29" i="34"/>
  <c r="BP30" i="34"/>
  <c r="BN12" i="34"/>
  <c r="BN13" i="34"/>
  <c r="BN14" i="34"/>
  <c r="BN15" i="34"/>
  <c r="BN16" i="34"/>
  <c r="BN17" i="34"/>
  <c r="BO17" i="34" s="1"/>
  <c r="BN18" i="34"/>
  <c r="BO18" i="34" s="1"/>
  <c r="BN19" i="34"/>
  <c r="BN20" i="34"/>
  <c r="BN21" i="34"/>
  <c r="BN22" i="34"/>
  <c r="BN23" i="34"/>
  <c r="BN24" i="34"/>
  <c r="BN25" i="34"/>
  <c r="BN26" i="34"/>
  <c r="BN27" i="34"/>
  <c r="BN28" i="34"/>
  <c r="BN29" i="34"/>
  <c r="BO29" i="34" s="1"/>
  <c r="BN30" i="34"/>
  <c r="BO30" i="34" s="1"/>
  <c r="BM12" i="34"/>
  <c r="BM15" i="34"/>
  <c r="BM16" i="34"/>
  <c r="BM17" i="34"/>
  <c r="BM18" i="34"/>
  <c r="BM21" i="34"/>
  <c r="BM22" i="34"/>
  <c r="BM23" i="34"/>
  <c r="BO23" i="34" s="1"/>
  <c r="BM24" i="34"/>
  <c r="BM27" i="34"/>
  <c r="BM28" i="34"/>
  <c r="BM29" i="34"/>
  <c r="BM30" i="34"/>
  <c r="BK12" i="34"/>
  <c r="BK13" i="34"/>
  <c r="BK14" i="34"/>
  <c r="BK15" i="34"/>
  <c r="BK16" i="34"/>
  <c r="BL16" i="34" s="1"/>
  <c r="BK17" i="34"/>
  <c r="BK18" i="34"/>
  <c r="BK19" i="34"/>
  <c r="BK20" i="34"/>
  <c r="BK21" i="34"/>
  <c r="BL21" i="34" s="1"/>
  <c r="BK22" i="34"/>
  <c r="BL22" i="34" s="1"/>
  <c r="BK23" i="34"/>
  <c r="BK24" i="34"/>
  <c r="BK25" i="34"/>
  <c r="BK26" i="34"/>
  <c r="BK27" i="34"/>
  <c r="BK28" i="34"/>
  <c r="BL28" i="34" s="1"/>
  <c r="BK29" i="34"/>
  <c r="BK30" i="34"/>
  <c r="BJ12" i="34"/>
  <c r="BJ14" i="34"/>
  <c r="BL14" i="34" s="1"/>
  <c r="BJ15" i="34"/>
  <c r="BJ16" i="34"/>
  <c r="BJ17" i="34"/>
  <c r="BJ18" i="34"/>
  <c r="BJ21" i="34"/>
  <c r="BJ22" i="34"/>
  <c r="BJ23" i="34"/>
  <c r="BJ24" i="34"/>
  <c r="BJ26" i="34"/>
  <c r="BL26" i="34" s="1"/>
  <c r="BJ27" i="34"/>
  <c r="BJ28" i="34"/>
  <c r="BJ29" i="34"/>
  <c r="BJ30" i="34"/>
  <c r="BH12" i="34"/>
  <c r="BH13" i="34"/>
  <c r="BH14" i="34"/>
  <c r="BH15" i="34"/>
  <c r="BH16" i="34"/>
  <c r="BH17" i="34"/>
  <c r="BH18" i="34"/>
  <c r="BI18" i="34" s="1"/>
  <c r="BH19" i="34"/>
  <c r="BH20" i="34"/>
  <c r="BH21" i="34"/>
  <c r="BI21" i="34" s="1"/>
  <c r="BH22" i="34"/>
  <c r="BI22" i="34" s="1"/>
  <c r="BH23" i="34"/>
  <c r="BI23" i="34" s="1"/>
  <c r="BH24" i="34"/>
  <c r="BI24" i="34" s="1"/>
  <c r="BH25" i="34"/>
  <c r="BH26" i="34"/>
  <c r="BH27" i="34"/>
  <c r="BH28" i="34"/>
  <c r="BH29" i="34"/>
  <c r="BH30" i="34"/>
  <c r="BI30" i="34" s="1"/>
  <c r="BG12" i="34"/>
  <c r="BG15" i="34"/>
  <c r="BG16" i="34"/>
  <c r="BG17" i="34"/>
  <c r="BI17" i="34" s="1"/>
  <c r="BG18" i="34"/>
  <c r="BG21" i="34"/>
  <c r="BG22" i="34"/>
  <c r="BG23" i="34"/>
  <c r="BG24" i="34"/>
  <c r="BG27" i="34"/>
  <c r="BG28" i="34"/>
  <c r="BG29" i="34"/>
  <c r="BI29" i="34" s="1"/>
  <c r="BG30" i="34"/>
  <c r="BE12" i="34"/>
  <c r="BF12" i="34" s="1"/>
  <c r="BE13" i="34"/>
  <c r="BE14" i="34"/>
  <c r="BE15" i="34"/>
  <c r="BE16" i="34"/>
  <c r="BE17" i="34"/>
  <c r="BE18" i="34"/>
  <c r="BE19" i="34"/>
  <c r="BE20" i="34"/>
  <c r="BE21" i="34"/>
  <c r="BE22" i="34"/>
  <c r="BF22" i="34" s="1"/>
  <c r="BE23" i="34"/>
  <c r="BE24" i="34"/>
  <c r="BF24" i="34" s="1"/>
  <c r="BE25" i="34"/>
  <c r="BE26" i="34"/>
  <c r="BE27" i="34"/>
  <c r="BF27" i="34" s="1"/>
  <c r="BE28" i="34"/>
  <c r="BE29" i="34"/>
  <c r="BE30" i="34"/>
  <c r="BD12" i="34"/>
  <c r="BD15" i="34"/>
  <c r="BD16" i="34"/>
  <c r="BD17" i="34"/>
  <c r="BD18" i="34"/>
  <c r="BD20" i="34"/>
  <c r="BF20" i="34" s="1"/>
  <c r="BD21" i="34"/>
  <c r="BD22" i="34"/>
  <c r="BD23" i="34"/>
  <c r="BD24" i="34"/>
  <c r="BD27" i="34"/>
  <c r="BD28" i="34"/>
  <c r="BD29" i="34"/>
  <c r="BD30" i="34"/>
  <c r="BC12" i="34"/>
  <c r="BC13" i="34"/>
  <c r="BC14" i="34"/>
  <c r="BC15" i="34"/>
  <c r="BC16" i="34"/>
  <c r="BC17" i="34"/>
  <c r="BC18" i="34"/>
  <c r="BC19" i="34"/>
  <c r="BC20" i="34"/>
  <c r="BC21" i="34"/>
  <c r="BC22" i="34"/>
  <c r="BC23" i="34"/>
  <c r="BC24" i="34"/>
  <c r="BC25" i="34"/>
  <c r="BC26" i="34"/>
  <c r="BC27" i="34"/>
  <c r="BC28" i="34"/>
  <c r="BC29" i="34"/>
  <c r="BC30" i="34"/>
  <c r="AZ12" i="34"/>
  <c r="AZ13" i="34"/>
  <c r="AZ14" i="34"/>
  <c r="AZ15" i="34"/>
  <c r="AZ16" i="34"/>
  <c r="AZ17" i="34"/>
  <c r="AZ18" i="34"/>
  <c r="AZ19" i="34"/>
  <c r="AZ20" i="34"/>
  <c r="AZ21" i="34"/>
  <c r="AZ22" i="34"/>
  <c r="AZ23" i="34"/>
  <c r="AZ24" i="34"/>
  <c r="AZ25" i="34"/>
  <c r="AZ26" i="34"/>
  <c r="AZ27" i="34"/>
  <c r="AZ28" i="34"/>
  <c r="AZ29" i="34"/>
  <c r="AZ30" i="34"/>
  <c r="AW12" i="34"/>
  <c r="AW13" i="34"/>
  <c r="AW14" i="34"/>
  <c r="AW15" i="34"/>
  <c r="AW16" i="34"/>
  <c r="AW17" i="34"/>
  <c r="AW18" i="34"/>
  <c r="AW19" i="34"/>
  <c r="AW20" i="34"/>
  <c r="AW21" i="34"/>
  <c r="AW22" i="34"/>
  <c r="AW23" i="34"/>
  <c r="AW24" i="34"/>
  <c r="AW25" i="34"/>
  <c r="AW26" i="34"/>
  <c r="AW27" i="34"/>
  <c r="AW28" i="34"/>
  <c r="AW29" i="34"/>
  <c r="AW30" i="34"/>
  <c r="AT12" i="34"/>
  <c r="AT13" i="34"/>
  <c r="AT14" i="34"/>
  <c r="AT15" i="34"/>
  <c r="AT16" i="34"/>
  <c r="AT17" i="34"/>
  <c r="AT18" i="34"/>
  <c r="AT19" i="34"/>
  <c r="AT20" i="34"/>
  <c r="AT21" i="34"/>
  <c r="AT22" i="34"/>
  <c r="AT23" i="34"/>
  <c r="AT24" i="34"/>
  <c r="AT25" i="34"/>
  <c r="AT26" i="34"/>
  <c r="AT27" i="34"/>
  <c r="AT28" i="34"/>
  <c r="AT29" i="34"/>
  <c r="AT30" i="34"/>
  <c r="AQ12" i="34"/>
  <c r="AQ13" i="34"/>
  <c r="AQ14" i="34"/>
  <c r="AQ15" i="34"/>
  <c r="AQ16" i="34"/>
  <c r="AQ17" i="34"/>
  <c r="AQ18" i="34"/>
  <c r="AQ19" i="34"/>
  <c r="AQ20" i="34"/>
  <c r="AQ21" i="34"/>
  <c r="AQ22" i="34"/>
  <c r="AQ23" i="34"/>
  <c r="AQ24" i="34"/>
  <c r="AQ25" i="34"/>
  <c r="AQ26" i="34"/>
  <c r="AQ27" i="34"/>
  <c r="AQ28" i="34"/>
  <c r="AQ29" i="34"/>
  <c r="AQ30" i="34"/>
  <c r="AN12" i="34"/>
  <c r="AN13" i="34"/>
  <c r="AN14" i="34"/>
  <c r="AN15" i="34"/>
  <c r="AN16" i="34"/>
  <c r="AN17" i="34"/>
  <c r="AN18" i="34"/>
  <c r="AN19" i="34"/>
  <c r="AN20" i="34"/>
  <c r="AN21" i="34"/>
  <c r="AN22" i="34"/>
  <c r="AN23" i="34"/>
  <c r="AN24" i="34"/>
  <c r="AN25" i="34"/>
  <c r="AN26" i="34"/>
  <c r="AM12" i="34"/>
  <c r="AM13" i="34"/>
  <c r="AM14" i="34"/>
  <c r="AM15" i="34"/>
  <c r="AM16" i="34"/>
  <c r="AM17" i="34"/>
  <c r="AM18" i="34"/>
  <c r="AM19" i="34"/>
  <c r="AM20" i="34"/>
  <c r="AM21" i="34"/>
  <c r="AM22" i="34"/>
  <c r="AM23" i="34"/>
  <c r="AM24" i="34"/>
  <c r="AM25" i="34"/>
  <c r="AM26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G12" i="34"/>
  <c r="AG13" i="34"/>
  <c r="AG14" i="34"/>
  <c r="AG15" i="34"/>
  <c r="AG16" i="34"/>
  <c r="AG17" i="34"/>
  <c r="AG18" i="34"/>
  <c r="AH18" i="34" s="1"/>
  <c r="AG19" i="34"/>
  <c r="AG20" i="34"/>
  <c r="AH20" i="34" s="1"/>
  <c r="AG21" i="34"/>
  <c r="AG22" i="34"/>
  <c r="AG23" i="34"/>
  <c r="AG24" i="34"/>
  <c r="AG25" i="34"/>
  <c r="AG26" i="34"/>
  <c r="AG27" i="34"/>
  <c r="AG28" i="34"/>
  <c r="AG29" i="34"/>
  <c r="AG30" i="34"/>
  <c r="AH30" i="34" s="1"/>
  <c r="AE12" i="34"/>
  <c r="AE13" i="34"/>
  <c r="AE14" i="34"/>
  <c r="AE15" i="34"/>
  <c r="AE16" i="34"/>
  <c r="AE17" i="34"/>
  <c r="AE18" i="34"/>
  <c r="AE19" i="34"/>
  <c r="AE20" i="34"/>
  <c r="AE21" i="34"/>
  <c r="AE22" i="34"/>
  <c r="AE23" i="34"/>
  <c r="AE24" i="34"/>
  <c r="AE25" i="34"/>
  <c r="AE26" i="34"/>
  <c r="AE27" i="34"/>
  <c r="AE28" i="34"/>
  <c r="AE29" i="34"/>
  <c r="AE30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Y12" i="34"/>
  <c r="Y13" i="34"/>
  <c r="Y14" i="34"/>
  <c r="Y15" i="34"/>
  <c r="Y16" i="34"/>
  <c r="Z16" i="34" s="1"/>
  <c r="Y17" i="34"/>
  <c r="Y18" i="34"/>
  <c r="Y19" i="34"/>
  <c r="Z19" i="34" s="1"/>
  <c r="Y20" i="34"/>
  <c r="Z20" i="34" s="1"/>
  <c r="Y21" i="34"/>
  <c r="Y22" i="34"/>
  <c r="Y23" i="34"/>
  <c r="Y24" i="34"/>
  <c r="Y25" i="34"/>
  <c r="Z25" i="34" s="1"/>
  <c r="Y26" i="34"/>
  <c r="Y27" i="34"/>
  <c r="Y28" i="34"/>
  <c r="Z28" i="34" s="1"/>
  <c r="Y29" i="34"/>
  <c r="Y30" i="34"/>
  <c r="Y11" i="34"/>
  <c r="X12" i="34"/>
  <c r="X13" i="34"/>
  <c r="X14" i="34"/>
  <c r="X15" i="34"/>
  <c r="X16" i="34"/>
  <c r="X17" i="34"/>
  <c r="X18" i="34"/>
  <c r="X19" i="34"/>
  <c r="X20" i="34"/>
  <c r="X21" i="34"/>
  <c r="X22" i="34"/>
  <c r="Z22" i="34" s="1"/>
  <c r="X23" i="34"/>
  <c r="X24" i="34"/>
  <c r="X25" i="34"/>
  <c r="X26" i="34"/>
  <c r="X27" i="34"/>
  <c r="X28" i="34"/>
  <c r="X29" i="34"/>
  <c r="X30" i="34"/>
  <c r="X11" i="34"/>
  <c r="V12" i="34"/>
  <c r="AJ12" i="34" s="1"/>
  <c r="V13" i="34"/>
  <c r="AJ13" i="34" s="1"/>
  <c r="V14" i="34"/>
  <c r="AJ14" i="34" s="1"/>
  <c r="V15" i="34"/>
  <c r="AJ15" i="34" s="1"/>
  <c r="V16" i="34"/>
  <c r="AJ16" i="34" s="1"/>
  <c r="V17" i="34"/>
  <c r="AJ17" i="34" s="1"/>
  <c r="V18" i="34"/>
  <c r="V19" i="34"/>
  <c r="V20" i="34"/>
  <c r="AJ20" i="34" s="1"/>
  <c r="V21" i="34"/>
  <c r="V22" i="34"/>
  <c r="V23" i="34"/>
  <c r="AJ23" i="34" s="1"/>
  <c r="V24" i="34"/>
  <c r="AJ24" i="34" s="1"/>
  <c r="AK24" i="34" s="1"/>
  <c r="V25" i="34"/>
  <c r="AJ25" i="34" s="1"/>
  <c r="V26" i="34"/>
  <c r="AJ26" i="34" s="1"/>
  <c r="V27" i="34"/>
  <c r="AJ27" i="34" s="1"/>
  <c r="V28" i="34"/>
  <c r="AJ28" i="34" s="1"/>
  <c r="V29" i="34"/>
  <c r="AJ29" i="34" s="1"/>
  <c r="V30" i="34"/>
  <c r="U12" i="34"/>
  <c r="AI12" i="34" s="1"/>
  <c r="U15" i="34"/>
  <c r="U16" i="34"/>
  <c r="AI16" i="34" s="1"/>
  <c r="U17" i="34"/>
  <c r="AI17" i="34" s="1"/>
  <c r="U18" i="34"/>
  <c r="AI18" i="34" s="1"/>
  <c r="U21" i="34"/>
  <c r="AI21" i="34" s="1"/>
  <c r="U22" i="34"/>
  <c r="AI22" i="34" s="1"/>
  <c r="U23" i="34"/>
  <c r="AI23" i="34" s="1"/>
  <c r="U24" i="34"/>
  <c r="AI24" i="34" s="1"/>
  <c r="U25" i="34"/>
  <c r="AI25" i="34" s="1"/>
  <c r="U27" i="34"/>
  <c r="U28" i="34"/>
  <c r="AI28" i="34" s="1"/>
  <c r="U29" i="34"/>
  <c r="AI29" i="34" s="1"/>
  <c r="U30" i="34"/>
  <c r="AI30" i="34" s="1"/>
  <c r="D12" i="34"/>
  <c r="D13" i="34"/>
  <c r="D14" i="34"/>
  <c r="D15" i="34"/>
  <c r="D16" i="34"/>
  <c r="D17" i="34"/>
  <c r="D18" i="34"/>
  <c r="D19" i="34"/>
  <c r="D20" i="34"/>
  <c r="D21" i="34"/>
  <c r="D22" i="34"/>
  <c r="D23" i="34"/>
  <c r="D24" i="34"/>
  <c r="D25" i="34"/>
  <c r="D26" i="34"/>
  <c r="D27" i="34"/>
  <c r="D28" i="34"/>
  <c r="D29" i="34"/>
  <c r="D30" i="34"/>
  <c r="CC12" i="32"/>
  <c r="CD12" i="32" s="1"/>
  <c r="CC13" i="32"/>
  <c r="CC14" i="32"/>
  <c r="CC15" i="32"/>
  <c r="CC16" i="32"/>
  <c r="CD16" i="32" s="1"/>
  <c r="CC17" i="32"/>
  <c r="CD17" i="32" s="1"/>
  <c r="CC18" i="32"/>
  <c r="CC21" i="32"/>
  <c r="CD21" i="32" s="1"/>
  <c r="CC22" i="32"/>
  <c r="CC23" i="32"/>
  <c r="CD23" i="32" s="1"/>
  <c r="CC24" i="32"/>
  <c r="CC25" i="32"/>
  <c r="CC26" i="32"/>
  <c r="CC27" i="32"/>
  <c r="CC28" i="32"/>
  <c r="CC29" i="32"/>
  <c r="CD29" i="32" s="1"/>
  <c r="CC30" i="32"/>
  <c r="CB12" i="32"/>
  <c r="CB15" i="32"/>
  <c r="CB16" i="32"/>
  <c r="CB17" i="32"/>
  <c r="CB18" i="32"/>
  <c r="CD18" i="32" s="1"/>
  <c r="CB19" i="32"/>
  <c r="CB21" i="32"/>
  <c r="CB22" i="32"/>
  <c r="CB23" i="32"/>
  <c r="CB24" i="32"/>
  <c r="CB27" i="32"/>
  <c r="CB28" i="32"/>
  <c r="CB29" i="32"/>
  <c r="CB30" i="32"/>
  <c r="CD30" i="32" s="1"/>
  <c r="CA24" i="32"/>
  <c r="BZ12" i="32"/>
  <c r="BZ14" i="32"/>
  <c r="BZ15" i="32"/>
  <c r="CA15" i="32" s="1"/>
  <c r="BZ16" i="32"/>
  <c r="BZ17" i="32"/>
  <c r="BZ18" i="32"/>
  <c r="CA18" i="32" s="1"/>
  <c r="BZ21" i="32"/>
  <c r="BZ22" i="32"/>
  <c r="BZ23" i="32"/>
  <c r="CA23" i="32" s="1"/>
  <c r="BZ24" i="32"/>
  <c r="BZ26" i="32"/>
  <c r="BZ27" i="32"/>
  <c r="CA27" i="32" s="1"/>
  <c r="BZ28" i="32"/>
  <c r="BZ29" i="32"/>
  <c r="BZ30" i="32"/>
  <c r="CA30" i="32" s="1"/>
  <c r="BY12" i="32"/>
  <c r="CA12" i="32" s="1"/>
  <c r="BY15" i="32"/>
  <c r="BY16" i="32"/>
  <c r="BY17" i="32"/>
  <c r="BY18" i="32"/>
  <c r="BY20" i="32"/>
  <c r="BY21" i="32"/>
  <c r="BY22" i="32"/>
  <c r="BY23" i="32"/>
  <c r="BY24" i="32"/>
  <c r="BY27" i="32"/>
  <c r="BY28" i="32"/>
  <c r="BY29" i="32"/>
  <c r="BY30" i="32"/>
  <c r="BW12" i="32"/>
  <c r="BW15" i="32"/>
  <c r="BX15" i="32" s="1"/>
  <c r="BW16" i="32"/>
  <c r="BW17" i="32"/>
  <c r="BW18" i="32"/>
  <c r="BW19" i="32"/>
  <c r="BW20" i="32"/>
  <c r="BW21" i="32"/>
  <c r="BX21" i="32" s="1"/>
  <c r="BW22" i="32"/>
  <c r="BX22" i="32" s="1"/>
  <c r="BW23" i="32"/>
  <c r="BW24" i="32"/>
  <c r="BW27" i="32"/>
  <c r="BX27" i="32" s="1"/>
  <c r="BW28" i="32"/>
  <c r="BX28" i="32" s="1"/>
  <c r="BW29" i="32"/>
  <c r="BX29" i="32" s="1"/>
  <c r="BW30" i="32"/>
  <c r="BV12" i="32"/>
  <c r="BV13" i="32"/>
  <c r="BV15" i="32"/>
  <c r="BV16" i="32"/>
  <c r="BV17" i="32"/>
  <c r="BV18" i="32"/>
  <c r="BV21" i="32"/>
  <c r="BV22" i="32"/>
  <c r="BV23" i="32"/>
  <c r="BV24" i="32"/>
  <c r="BV27" i="32"/>
  <c r="BV28" i="32"/>
  <c r="BV29" i="32"/>
  <c r="BV30" i="32"/>
  <c r="BU29" i="32"/>
  <c r="BU30" i="32"/>
  <c r="BT12" i="32"/>
  <c r="BT15" i="32"/>
  <c r="BT16" i="32"/>
  <c r="BT17" i="32"/>
  <c r="BU17" i="32" s="1"/>
  <c r="BT18" i="32"/>
  <c r="BU18" i="32" s="1"/>
  <c r="BT20" i="32"/>
  <c r="BT21" i="32"/>
  <c r="BT22" i="32"/>
  <c r="BU22" i="32" s="1"/>
  <c r="BT23" i="32"/>
  <c r="BT24" i="32"/>
  <c r="BT27" i="32"/>
  <c r="BT28" i="32"/>
  <c r="BT29" i="32"/>
  <c r="BT30" i="32"/>
  <c r="BS12" i="32"/>
  <c r="BS14" i="32"/>
  <c r="BS15" i="32"/>
  <c r="BU15" i="32" s="1"/>
  <c r="BS16" i="32"/>
  <c r="BS17" i="32"/>
  <c r="BS18" i="32"/>
  <c r="BS21" i="32"/>
  <c r="BS22" i="32"/>
  <c r="BS23" i="32"/>
  <c r="BS24" i="32"/>
  <c r="BS26" i="32"/>
  <c r="BS27" i="32"/>
  <c r="BS28" i="32"/>
  <c r="BS29" i="32"/>
  <c r="BS30" i="32"/>
  <c r="BQ12" i="32"/>
  <c r="BQ13" i="32"/>
  <c r="BQ14" i="32"/>
  <c r="BQ15" i="32"/>
  <c r="BQ16" i="32"/>
  <c r="BR16" i="32" s="1"/>
  <c r="BQ17" i="32"/>
  <c r="BR17" i="32" s="1"/>
  <c r="BQ18" i="32"/>
  <c r="BQ21" i="32"/>
  <c r="BR21" i="32" s="1"/>
  <c r="BQ22" i="32"/>
  <c r="BR22" i="32" s="1"/>
  <c r="BQ23" i="32"/>
  <c r="BQ24" i="32"/>
  <c r="BR24" i="32" s="1"/>
  <c r="BQ25" i="32"/>
  <c r="BQ26" i="32"/>
  <c r="BQ27" i="32"/>
  <c r="BR27" i="32" s="1"/>
  <c r="BQ28" i="32"/>
  <c r="BQ29" i="32"/>
  <c r="BQ30" i="32"/>
  <c r="BP12" i="32"/>
  <c r="BP15" i="32"/>
  <c r="BP16" i="32"/>
  <c r="BP17" i="32"/>
  <c r="BP18" i="32"/>
  <c r="BR18" i="32" s="1"/>
  <c r="BP19" i="32"/>
  <c r="BP21" i="32"/>
  <c r="BP22" i="32"/>
  <c r="BP23" i="32"/>
  <c r="BP24" i="32"/>
  <c r="BP27" i="32"/>
  <c r="BP28" i="32"/>
  <c r="BP29" i="32"/>
  <c r="BP30" i="32"/>
  <c r="BN12" i="32"/>
  <c r="BO12" i="32" s="1"/>
  <c r="BN14" i="32"/>
  <c r="BN15" i="32"/>
  <c r="BN16" i="32"/>
  <c r="BO16" i="32" s="1"/>
  <c r="BN17" i="32"/>
  <c r="BN18" i="32"/>
  <c r="BN21" i="32"/>
  <c r="BN22" i="32"/>
  <c r="BN23" i="32"/>
  <c r="BN24" i="32"/>
  <c r="BO24" i="32" s="1"/>
  <c r="BN26" i="32"/>
  <c r="BN27" i="32"/>
  <c r="BO27" i="32" s="1"/>
  <c r="BN28" i="32"/>
  <c r="BO28" i="32" s="1"/>
  <c r="BN29" i="32"/>
  <c r="BN30" i="32"/>
  <c r="BM12" i="32"/>
  <c r="BM15" i="32"/>
  <c r="BM16" i="32"/>
  <c r="BM17" i="32"/>
  <c r="BM18" i="32"/>
  <c r="BM20" i="32"/>
  <c r="BM21" i="32"/>
  <c r="BM22" i="32"/>
  <c r="BM23" i="32"/>
  <c r="BO23" i="32" s="1"/>
  <c r="BM24" i="32"/>
  <c r="BM27" i="32"/>
  <c r="BM28" i="32"/>
  <c r="BM29" i="32"/>
  <c r="BM30" i="32"/>
  <c r="BK12" i="32"/>
  <c r="BK15" i="32"/>
  <c r="BL15" i="32" s="1"/>
  <c r="BK16" i="32"/>
  <c r="BL16" i="32" s="1"/>
  <c r="BK17" i="32"/>
  <c r="BL17" i="32" s="1"/>
  <c r="BK18" i="32"/>
  <c r="BL18" i="32" s="1"/>
  <c r="BK19" i="32"/>
  <c r="BK20" i="32"/>
  <c r="BK21" i="32"/>
  <c r="BK22" i="32"/>
  <c r="BL22" i="32" s="1"/>
  <c r="BK23" i="32"/>
  <c r="BK24" i="32"/>
  <c r="BK27" i="32"/>
  <c r="BL27" i="32" s="1"/>
  <c r="BK28" i="32"/>
  <c r="BL28" i="32" s="1"/>
  <c r="BK29" i="32"/>
  <c r="BK30" i="32"/>
  <c r="BJ12" i="32"/>
  <c r="BJ13" i="32"/>
  <c r="BJ15" i="32"/>
  <c r="BJ16" i="32"/>
  <c r="BJ17" i="32"/>
  <c r="BJ18" i="32"/>
  <c r="BJ21" i="32"/>
  <c r="BJ22" i="32"/>
  <c r="BJ23" i="32"/>
  <c r="BJ24" i="32"/>
  <c r="BL24" i="32" s="1"/>
  <c r="BJ27" i="32"/>
  <c r="BJ28" i="32"/>
  <c r="BJ29" i="32"/>
  <c r="BJ30" i="32"/>
  <c r="BI30" i="32"/>
  <c r="BH12" i="32"/>
  <c r="BH15" i="32"/>
  <c r="BH16" i="32"/>
  <c r="BH17" i="32"/>
  <c r="BI17" i="32" s="1"/>
  <c r="BH18" i="32"/>
  <c r="BI18" i="32" s="1"/>
  <c r="BH20" i="32"/>
  <c r="BH21" i="32"/>
  <c r="BH22" i="32"/>
  <c r="BI22" i="32" s="1"/>
  <c r="BH23" i="32"/>
  <c r="BI23" i="32" s="1"/>
  <c r="BH24" i="32"/>
  <c r="BH27" i="32"/>
  <c r="BH28" i="32"/>
  <c r="BH29" i="32"/>
  <c r="BI29" i="32" s="1"/>
  <c r="BH30" i="32"/>
  <c r="BG12" i="32"/>
  <c r="BG14" i="32"/>
  <c r="BG15" i="32"/>
  <c r="BI15" i="32" s="1"/>
  <c r="BG16" i="32"/>
  <c r="BG17" i="32"/>
  <c r="BG18" i="32"/>
  <c r="BG21" i="32"/>
  <c r="BG22" i="32"/>
  <c r="BG23" i="32"/>
  <c r="BG24" i="32"/>
  <c r="BG26" i="32"/>
  <c r="BG27" i="32"/>
  <c r="BI27" i="32" s="1"/>
  <c r="BG28" i="32"/>
  <c r="BG29" i="32"/>
  <c r="BG30" i="32"/>
  <c r="BE12" i="32"/>
  <c r="BE13" i="32"/>
  <c r="BE14" i="32"/>
  <c r="BE15" i="32"/>
  <c r="BE16" i="32"/>
  <c r="BE17" i="32"/>
  <c r="BF17" i="32" s="1"/>
  <c r="BE18" i="32"/>
  <c r="BE21" i="32"/>
  <c r="BE22" i="32"/>
  <c r="BF22" i="32" s="1"/>
  <c r="BE23" i="32"/>
  <c r="BE24" i="32"/>
  <c r="BE25" i="32"/>
  <c r="BE26" i="32"/>
  <c r="BE27" i="32"/>
  <c r="BF27" i="32" s="1"/>
  <c r="BE28" i="32"/>
  <c r="BF28" i="32" s="1"/>
  <c r="BE29" i="32"/>
  <c r="BE30" i="32"/>
  <c r="BD12" i="32"/>
  <c r="BD15" i="32"/>
  <c r="BD16" i="32"/>
  <c r="BD17" i="32"/>
  <c r="BD18" i="32"/>
  <c r="BF18" i="32" s="1"/>
  <c r="BD19" i="32"/>
  <c r="BD21" i="32"/>
  <c r="BF21" i="32" s="1"/>
  <c r="BD22" i="32"/>
  <c r="BD23" i="32"/>
  <c r="BD24" i="32"/>
  <c r="BD27" i="32"/>
  <c r="BD28" i="32"/>
  <c r="BD29" i="32"/>
  <c r="BD30" i="32"/>
  <c r="BF30" i="32" s="1"/>
  <c r="BC12" i="32"/>
  <c r="BC13" i="32"/>
  <c r="BC14" i="32"/>
  <c r="BC15" i="32"/>
  <c r="BC16" i="32"/>
  <c r="BC17" i="32"/>
  <c r="BC18" i="32"/>
  <c r="BC19" i="32"/>
  <c r="BC20" i="32"/>
  <c r="BC21" i="32"/>
  <c r="BC22" i="32"/>
  <c r="BC23" i="32"/>
  <c r="BC24" i="32"/>
  <c r="BC25" i="32"/>
  <c r="BC26" i="32"/>
  <c r="BC27" i="32"/>
  <c r="BC28" i="32"/>
  <c r="BC29" i="32"/>
  <c r="BC30" i="32"/>
  <c r="AZ12" i="32"/>
  <c r="AZ13" i="32"/>
  <c r="AZ14" i="32"/>
  <c r="AZ15" i="32"/>
  <c r="AZ16" i="32"/>
  <c r="AZ17" i="32"/>
  <c r="AZ18" i="32"/>
  <c r="AZ19" i="32"/>
  <c r="AZ20" i="32"/>
  <c r="AZ21" i="32"/>
  <c r="AZ22" i="32"/>
  <c r="AZ23" i="32"/>
  <c r="AZ24" i="32"/>
  <c r="AZ25" i="32"/>
  <c r="AZ26" i="32"/>
  <c r="AZ27" i="32"/>
  <c r="AZ28" i="32"/>
  <c r="AZ29" i="32"/>
  <c r="AZ30" i="32"/>
  <c r="AW12" i="32"/>
  <c r="AW13" i="32"/>
  <c r="AW14" i="32"/>
  <c r="AW15" i="32"/>
  <c r="AW16" i="32"/>
  <c r="AW17" i="32"/>
  <c r="AW18" i="32"/>
  <c r="AW19" i="32"/>
  <c r="AW20" i="32"/>
  <c r="AW21" i="32"/>
  <c r="AW22" i="32"/>
  <c r="AW23" i="32"/>
  <c r="AW24" i="32"/>
  <c r="AW25" i="32"/>
  <c r="AW26" i="32"/>
  <c r="AW27" i="32"/>
  <c r="AW28" i="32"/>
  <c r="AW29" i="32"/>
  <c r="AW30" i="32"/>
  <c r="AT12" i="32"/>
  <c r="AT13" i="32"/>
  <c r="AT14" i="32"/>
  <c r="AT15" i="32"/>
  <c r="AT16" i="32"/>
  <c r="AT17" i="32"/>
  <c r="AT18" i="32"/>
  <c r="AT19" i="32"/>
  <c r="AT20" i="32"/>
  <c r="AT21" i="32"/>
  <c r="AT22" i="32"/>
  <c r="AT23" i="32"/>
  <c r="AT24" i="32"/>
  <c r="AT25" i="32"/>
  <c r="AT26" i="32"/>
  <c r="AT27" i="32"/>
  <c r="AT28" i="32"/>
  <c r="AT29" i="32"/>
  <c r="AT30" i="32"/>
  <c r="AQ12" i="32"/>
  <c r="AQ13" i="32"/>
  <c r="AQ14" i="32"/>
  <c r="AQ15" i="32"/>
  <c r="AQ16" i="32"/>
  <c r="AQ17" i="32"/>
  <c r="AQ18" i="32"/>
  <c r="AQ19" i="32"/>
  <c r="AQ20" i="32"/>
  <c r="AQ21" i="32"/>
  <c r="AQ22" i="32"/>
  <c r="AQ23" i="32"/>
  <c r="AQ24" i="32"/>
  <c r="AQ25" i="32"/>
  <c r="AQ26" i="32"/>
  <c r="AQ27" i="32"/>
  <c r="AQ28" i="32"/>
  <c r="AQ29" i="32"/>
  <c r="AQ30" i="32"/>
  <c r="AN12" i="32"/>
  <c r="AN13" i="32"/>
  <c r="AN14" i="32"/>
  <c r="AN15" i="32"/>
  <c r="AN16" i="32"/>
  <c r="AN17" i="32"/>
  <c r="AN18" i="32"/>
  <c r="AN19" i="32"/>
  <c r="AN20" i="32"/>
  <c r="AN21" i="32"/>
  <c r="AN22" i="32"/>
  <c r="AN23" i="32"/>
  <c r="AN24" i="32"/>
  <c r="AN25" i="32"/>
  <c r="AN26" i="32"/>
  <c r="AM12" i="32"/>
  <c r="AM13" i="32"/>
  <c r="AM14" i="32"/>
  <c r="AM15" i="32"/>
  <c r="AM16" i="32"/>
  <c r="AM17" i="32"/>
  <c r="AM18" i="32"/>
  <c r="AM19" i="32"/>
  <c r="AM20" i="32"/>
  <c r="AM21" i="32"/>
  <c r="AM22" i="32"/>
  <c r="AM23" i="32"/>
  <c r="AM24" i="32"/>
  <c r="AM25" i="32"/>
  <c r="AM26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J12" i="32"/>
  <c r="AJ13" i="32"/>
  <c r="AJ14" i="32"/>
  <c r="AJ15" i="32"/>
  <c r="AJ16" i="32"/>
  <c r="AJ17" i="32"/>
  <c r="AJ18" i="32"/>
  <c r="AJ21" i="32"/>
  <c r="AJ22" i="32"/>
  <c r="AJ23" i="32"/>
  <c r="AJ24" i="32"/>
  <c r="AK24" i="32" s="1"/>
  <c r="AJ25" i="32"/>
  <c r="AJ26" i="32"/>
  <c r="AJ27" i="32"/>
  <c r="AJ28" i="32"/>
  <c r="AJ29" i="32"/>
  <c r="AJ30" i="32"/>
  <c r="AI12" i="32"/>
  <c r="AI15" i="32"/>
  <c r="AI16" i="32"/>
  <c r="AI17" i="32"/>
  <c r="AI18" i="32"/>
  <c r="AI19" i="32"/>
  <c r="AI21" i="32"/>
  <c r="AI22" i="32"/>
  <c r="AI23" i="32"/>
  <c r="AI24" i="32"/>
  <c r="AI27" i="32"/>
  <c r="AI28" i="32"/>
  <c r="AI29" i="32"/>
  <c r="AI30" i="32"/>
  <c r="AG12" i="32"/>
  <c r="AH12" i="32" s="1"/>
  <c r="AG13" i="32"/>
  <c r="AG14" i="32"/>
  <c r="AG15" i="32"/>
  <c r="AG16" i="32"/>
  <c r="AH16" i="32" s="1"/>
  <c r="AG17" i="32"/>
  <c r="AG18" i="32"/>
  <c r="AG19" i="32"/>
  <c r="AG20" i="32"/>
  <c r="AG21" i="32"/>
  <c r="AG22" i="32"/>
  <c r="AG23" i="32"/>
  <c r="AG24" i="32"/>
  <c r="AH24" i="32" s="1"/>
  <c r="AG25" i="32"/>
  <c r="AG26" i="32"/>
  <c r="AG27" i="32"/>
  <c r="AG28" i="32"/>
  <c r="AH28" i="32" s="1"/>
  <c r="AG29" i="32"/>
  <c r="AG30" i="32"/>
  <c r="AE12" i="32"/>
  <c r="AE13" i="32"/>
  <c r="AE14" i="32"/>
  <c r="AE15" i="32"/>
  <c r="AE16" i="32"/>
  <c r="AE17" i="32"/>
  <c r="AE18" i="32"/>
  <c r="AE19" i="32"/>
  <c r="AE20" i="32"/>
  <c r="AE21" i="32"/>
  <c r="AE22" i="32"/>
  <c r="AE23" i="32"/>
  <c r="AE24" i="32"/>
  <c r="AE25" i="32"/>
  <c r="AE26" i="32"/>
  <c r="AE27" i="32"/>
  <c r="AE28" i="32"/>
  <c r="AE29" i="32"/>
  <c r="AE30" i="32"/>
  <c r="AC12" i="32"/>
  <c r="AC13" i="32"/>
  <c r="AC14" i="32"/>
  <c r="AC15" i="32"/>
  <c r="AC16" i="32"/>
  <c r="AC17" i="32"/>
  <c r="AC18" i="32"/>
  <c r="AC19" i="32"/>
  <c r="AC20" i="32"/>
  <c r="AC21" i="32"/>
  <c r="AC22" i="32"/>
  <c r="AC23" i="32"/>
  <c r="AC24" i="32"/>
  <c r="AC25" i="32"/>
  <c r="AC26" i="32"/>
  <c r="AC27" i="32"/>
  <c r="AC28" i="32"/>
  <c r="AC29" i="32"/>
  <c r="AC30" i="32"/>
  <c r="Y12" i="32"/>
  <c r="Z12" i="32" s="1"/>
  <c r="Y13" i="32"/>
  <c r="Y14" i="32"/>
  <c r="Z14" i="32" s="1"/>
  <c r="Y15" i="32"/>
  <c r="Y16" i="32"/>
  <c r="Y17" i="32"/>
  <c r="Y18" i="32"/>
  <c r="Y19" i="32"/>
  <c r="Y20" i="32"/>
  <c r="Y21" i="32"/>
  <c r="Y22" i="32"/>
  <c r="Z22" i="32" s="1"/>
  <c r="Y23" i="32"/>
  <c r="Y24" i="32"/>
  <c r="Z24" i="32" s="1"/>
  <c r="Y25" i="32"/>
  <c r="Y26" i="32"/>
  <c r="Z26" i="32" s="1"/>
  <c r="Y27" i="32"/>
  <c r="Y28" i="32"/>
  <c r="Y29" i="32"/>
  <c r="Y30" i="32"/>
  <c r="Y11" i="32"/>
  <c r="X12" i="32"/>
  <c r="X13" i="32"/>
  <c r="X14" i="32"/>
  <c r="X15" i="32"/>
  <c r="X16" i="32"/>
  <c r="X17" i="32"/>
  <c r="X18" i="32"/>
  <c r="X19" i="32"/>
  <c r="X20" i="32"/>
  <c r="X21" i="32"/>
  <c r="X22" i="32"/>
  <c r="X23" i="32"/>
  <c r="X24" i="32"/>
  <c r="X25" i="32"/>
  <c r="X26" i="32"/>
  <c r="X27" i="32"/>
  <c r="X28" i="32"/>
  <c r="X29" i="32"/>
  <c r="X30" i="32"/>
  <c r="X11" i="32"/>
  <c r="W17" i="21"/>
  <c r="W29" i="21"/>
  <c r="V12" i="21"/>
  <c r="W12" i="21" s="1"/>
  <c r="V14" i="21"/>
  <c r="V15" i="21"/>
  <c r="V16" i="21"/>
  <c r="V17" i="21"/>
  <c r="V18" i="21"/>
  <c r="V20" i="21"/>
  <c r="V21" i="21"/>
  <c r="V22" i="21"/>
  <c r="V23" i="21"/>
  <c r="AJ23" i="21" s="1"/>
  <c r="V24" i="21"/>
  <c r="V26" i="21"/>
  <c r="W26" i="21" s="1"/>
  <c r="V27" i="21"/>
  <c r="W27" i="21" s="1"/>
  <c r="V28" i="21"/>
  <c r="V29" i="21"/>
  <c r="V30" i="21"/>
  <c r="U12" i="21"/>
  <c r="U14" i="21"/>
  <c r="AI14" i="21" s="1"/>
  <c r="U15" i="21"/>
  <c r="AI15" i="21" s="1"/>
  <c r="U16" i="21"/>
  <c r="U17" i="21"/>
  <c r="U18" i="21"/>
  <c r="AI18" i="21" s="1"/>
  <c r="U20" i="21"/>
  <c r="U21" i="21"/>
  <c r="AI21" i="21" s="1"/>
  <c r="U22" i="21"/>
  <c r="AI22" i="21" s="1"/>
  <c r="U23" i="21"/>
  <c r="AI23" i="21" s="1"/>
  <c r="U24" i="21"/>
  <c r="U26" i="21"/>
  <c r="AI26" i="21" s="1"/>
  <c r="U27" i="21"/>
  <c r="AI27" i="21" s="1"/>
  <c r="U28" i="21"/>
  <c r="U29" i="21"/>
  <c r="U30" i="21"/>
  <c r="AI30" i="21" s="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V12" i="32"/>
  <c r="V14" i="32"/>
  <c r="V15" i="32"/>
  <c r="V16" i="32"/>
  <c r="W16" i="32" s="1"/>
  <c r="V17" i="32"/>
  <c r="W17" i="32" s="1"/>
  <c r="V18" i="32"/>
  <c r="V21" i="32"/>
  <c r="V22" i="32"/>
  <c r="V23" i="32"/>
  <c r="V24" i="32"/>
  <c r="V26" i="32"/>
  <c r="V27" i="32"/>
  <c r="W27" i="32" s="1"/>
  <c r="V28" i="32"/>
  <c r="W28" i="32" s="1"/>
  <c r="V29" i="32"/>
  <c r="V30" i="32"/>
  <c r="U12" i="32"/>
  <c r="U15" i="32"/>
  <c r="U16" i="32"/>
  <c r="U17" i="32"/>
  <c r="U18" i="32"/>
  <c r="W18" i="32" s="1"/>
  <c r="U20" i="32"/>
  <c r="U21" i="32"/>
  <c r="U22" i="32"/>
  <c r="U23" i="32"/>
  <c r="U24" i="32"/>
  <c r="U27" i="32"/>
  <c r="U28" i="32"/>
  <c r="U29" i="32"/>
  <c r="U30" i="32"/>
  <c r="W30" i="32" s="1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CC12" i="21"/>
  <c r="CC13" i="21"/>
  <c r="CC14" i="21"/>
  <c r="CC15" i="21"/>
  <c r="CC16" i="21"/>
  <c r="CC17" i="21"/>
  <c r="CD17" i="21" s="1"/>
  <c r="CC18" i="21"/>
  <c r="CD18" i="21" s="1"/>
  <c r="CC20" i="21"/>
  <c r="CD20" i="21" s="1"/>
  <c r="CC21" i="21"/>
  <c r="CD21" i="21" s="1"/>
  <c r="CC22" i="21"/>
  <c r="CD22" i="21" s="1"/>
  <c r="CC23" i="21"/>
  <c r="CD23" i="21" s="1"/>
  <c r="CC24" i="21"/>
  <c r="CC25" i="21"/>
  <c r="CC26" i="21"/>
  <c r="CC27" i="21"/>
  <c r="CC28" i="21"/>
  <c r="CC29" i="21"/>
  <c r="CC30" i="21"/>
  <c r="CD30" i="21" s="1"/>
  <c r="CB12" i="21"/>
  <c r="CB14" i="21"/>
  <c r="CB15" i="21"/>
  <c r="CB16" i="21"/>
  <c r="CB17" i="21"/>
  <c r="CB18" i="21"/>
  <c r="CB19" i="21"/>
  <c r="CB20" i="21"/>
  <c r="CB21" i="21"/>
  <c r="CB22" i="21"/>
  <c r="CB23" i="21"/>
  <c r="CB24" i="21"/>
  <c r="CB26" i="21"/>
  <c r="CB27" i="21"/>
  <c r="CB28" i="21"/>
  <c r="CB29" i="21"/>
  <c r="CB30" i="21"/>
  <c r="CA23" i="21"/>
  <c r="BZ12" i="21"/>
  <c r="CA12" i="21" s="1"/>
  <c r="BZ14" i="21"/>
  <c r="BZ15" i="21"/>
  <c r="BZ16" i="21"/>
  <c r="CA16" i="21" s="1"/>
  <c r="BZ17" i="21"/>
  <c r="CA17" i="21" s="1"/>
  <c r="BZ18" i="21"/>
  <c r="CA18" i="21" s="1"/>
  <c r="BZ20" i="21"/>
  <c r="CA20" i="21" s="1"/>
  <c r="BZ21" i="21"/>
  <c r="CA21" i="21" s="1"/>
  <c r="BZ22" i="21"/>
  <c r="BZ23" i="21"/>
  <c r="BZ24" i="21"/>
  <c r="CA24" i="21" s="1"/>
  <c r="BZ26" i="21"/>
  <c r="BZ27" i="21"/>
  <c r="CA27" i="21" s="1"/>
  <c r="BZ28" i="21"/>
  <c r="BZ29" i="21"/>
  <c r="BZ30" i="21"/>
  <c r="CA30" i="21" s="1"/>
  <c r="BY12" i="21"/>
  <c r="BY14" i="21"/>
  <c r="BY15" i="21"/>
  <c r="BY16" i="21"/>
  <c r="BY17" i="21"/>
  <c r="BY18" i="21"/>
  <c r="BY20" i="21"/>
  <c r="BY21" i="21"/>
  <c r="BY22" i="21"/>
  <c r="BY23" i="21"/>
  <c r="BY24" i="21"/>
  <c r="BY26" i="21"/>
  <c r="BY27" i="21"/>
  <c r="BY28" i="21"/>
  <c r="BY29" i="21"/>
  <c r="BY30" i="21"/>
  <c r="BW12" i="21"/>
  <c r="BW14" i="21"/>
  <c r="BW15" i="21"/>
  <c r="BX15" i="21" s="1"/>
  <c r="BW16" i="21"/>
  <c r="BX16" i="21" s="1"/>
  <c r="BW17" i="21"/>
  <c r="BX17" i="21" s="1"/>
  <c r="BW18" i="21"/>
  <c r="BX18" i="21" s="1"/>
  <c r="BW19" i="21"/>
  <c r="BW20" i="21"/>
  <c r="BW21" i="21"/>
  <c r="BX21" i="21" s="1"/>
  <c r="BW22" i="21"/>
  <c r="BW23" i="21"/>
  <c r="BW24" i="21"/>
  <c r="BW26" i="21"/>
  <c r="BX26" i="21" s="1"/>
  <c r="BW27" i="21"/>
  <c r="BX27" i="21" s="1"/>
  <c r="BW28" i="21"/>
  <c r="BW29" i="21"/>
  <c r="BX29" i="21" s="1"/>
  <c r="BW30" i="21"/>
  <c r="BX30" i="21" s="1"/>
  <c r="BV12" i="21"/>
  <c r="BV14" i="21"/>
  <c r="BX14" i="21" s="1"/>
  <c r="BV15" i="21"/>
  <c r="BV16" i="21"/>
  <c r="BV17" i="21"/>
  <c r="BV18" i="21"/>
  <c r="BV20" i="21"/>
  <c r="BV21" i="21"/>
  <c r="BV22" i="21"/>
  <c r="BV23" i="21"/>
  <c r="BV24" i="21"/>
  <c r="BV25" i="21"/>
  <c r="BV26" i="21"/>
  <c r="BV27" i="21"/>
  <c r="BV28" i="21"/>
  <c r="BV29" i="21"/>
  <c r="BV30" i="21"/>
  <c r="BT12" i="21"/>
  <c r="BU12" i="21" s="1"/>
  <c r="BT14" i="21"/>
  <c r="BU14" i="21" s="1"/>
  <c r="BT15" i="21"/>
  <c r="BU15" i="21" s="1"/>
  <c r="BT16" i="21"/>
  <c r="BU16" i="21" s="1"/>
  <c r="BT17" i="21"/>
  <c r="BU17" i="21" s="1"/>
  <c r="BT18" i="21"/>
  <c r="BT20" i="21"/>
  <c r="BT21" i="21"/>
  <c r="BU21" i="21" s="1"/>
  <c r="BT22" i="21"/>
  <c r="BT23" i="21"/>
  <c r="BU23" i="21" s="1"/>
  <c r="BT24" i="21"/>
  <c r="BT26" i="21"/>
  <c r="BT27" i="21"/>
  <c r="BU27" i="21" s="1"/>
  <c r="BT28" i="21"/>
  <c r="BU28" i="21" s="1"/>
  <c r="BT29" i="21"/>
  <c r="BU29" i="21" s="1"/>
  <c r="BT30" i="21"/>
  <c r="BU30" i="21" s="1"/>
  <c r="BS12" i="21"/>
  <c r="BS14" i="21"/>
  <c r="BS15" i="21"/>
  <c r="BS16" i="21"/>
  <c r="BS17" i="21"/>
  <c r="BS18" i="21"/>
  <c r="BU18" i="21" s="1"/>
  <c r="BS20" i="21"/>
  <c r="BS21" i="21"/>
  <c r="BS22" i="21"/>
  <c r="BS23" i="21"/>
  <c r="BS24" i="21"/>
  <c r="BS26" i="21"/>
  <c r="BS27" i="21"/>
  <c r="BS28" i="21"/>
  <c r="BS29" i="21"/>
  <c r="BS30" i="21"/>
  <c r="BQ12" i="21"/>
  <c r="BQ13" i="21"/>
  <c r="BQ14" i="21"/>
  <c r="BR14" i="21" s="1"/>
  <c r="BQ15" i="21"/>
  <c r="BR15" i="21" s="1"/>
  <c r="BQ16" i="21"/>
  <c r="BR16" i="21" s="1"/>
  <c r="BQ17" i="21"/>
  <c r="BR17" i="21" s="1"/>
  <c r="BQ18" i="21"/>
  <c r="BQ20" i="21"/>
  <c r="BR20" i="21" s="1"/>
  <c r="BQ21" i="21"/>
  <c r="BQ22" i="21"/>
  <c r="BQ23" i="21"/>
  <c r="BQ24" i="21"/>
  <c r="BR24" i="21" s="1"/>
  <c r="BQ25" i="21"/>
  <c r="BQ26" i="21"/>
  <c r="BQ27" i="21"/>
  <c r="BR27" i="21" s="1"/>
  <c r="BQ28" i="21"/>
  <c r="BR28" i="21" s="1"/>
  <c r="BQ29" i="21"/>
  <c r="BR29" i="21" s="1"/>
  <c r="BQ30" i="21"/>
  <c r="BR30" i="21" s="1"/>
  <c r="BP12" i="21"/>
  <c r="BP14" i="21"/>
  <c r="BP15" i="21"/>
  <c r="BP16" i="21"/>
  <c r="BP17" i="21"/>
  <c r="BP18" i="21"/>
  <c r="BP19" i="21"/>
  <c r="BP20" i="21"/>
  <c r="BP21" i="21"/>
  <c r="BR21" i="21" s="1"/>
  <c r="BP22" i="21"/>
  <c r="BP23" i="21"/>
  <c r="BP24" i="21"/>
  <c r="BP26" i="21"/>
  <c r="BP27" i="21"/>
  <c r="BP28" i="21"/>
  <c r="BP29" i="21"/>
  <c r="BP30" i="21"/>
  <c r="BN12" i="21"/>
  <c r="BO12" i="21" s="1"/>
  <c r="BN14" i="21"/>
  <c r="BO14" i="21" s="1"/>
  <c r="BN15" i="21"/>
  <c r="BO15" i="21" s="1"/>
  <c r="BN16" i="21"/>
  <c r="BN17" i="21"/>
  <c r="BO17" i="21" s="1"/>
  <c r="BN18" i="21"/>
  <c r="BN20" i="21"/>
  <c r="BN21" i="21"/>
  <c r="BN22" i="21"/>
  <c r="BN23" i="21"/>
  <c r="BO23" i="21" s="1"/>
  <c r="BN24" i="21"/>
  <c r="BO24" i="21" s="1"/>
  <c r="BN26" i="21"/>
  <c r="BN27" i="21"/>
  <c r="BO27" i="21" s="1"/>
  <c r="BN28" i="21"/>
  <c r="BO28" i="21" s="1"/>
  <c r="BN29" i="21"/>
  <c r="BO29" i="21" s="1"/>
  <c r="BN30" i="21"/>
  <c r="BO30" i="21" s="1"/>
  <c r="BM12" i="21"/>
  <c r="BM14" i="21"/>
  <c r="BM15" i="21"/>
  <c r="BM16" i="21"/>
  <c r="BM17" i="21"/>
  <c r="BM18" i="21"/>
  <c r="BM20" i="21"/>
  <c r="BM21" i="21"/>
  <c r="BM22" i="21"/>
  <c r="BM23" i="21"/>
  <c r="BM24" i="21"/>
  <c r="BM26" i="21"/>
  <c r="BM27" i="21"/>
  <c r="BM28" i="21"/>
  <c r="BM29" i="21"/>
  <c r="BM30" i="21"/>
  <c r="BK12" i="21"/>
  <c r="BL12" i="21" s="1"/>
  <c r="BK14" i="21"/>
  <c r="BL14" i="21" s="1"/>
  <c r="BK15" i="21"/>
  <c r="BL15" i="21" s="1"/>
  <c r="BK16" i="21"/>
  <c r="BK17" i="21"/>
  <c r="BL17" i="21" s="1"/>
  <c r="BK18" i="21"/>
  <c r="BK19" i="21"/>
  <c r="BK20" i="21"/>
  <c r="BK21" i="21"/>
  <c r="BK22" i="21"/>
  <c r="BK23" i="21"/>
  <c r="BK24" i="21"/>
  <c r="BK26" i="21"/>
  <c r="BL26" i="21" s="1"/>
  <c r="BK27" i="21"/>
  <c r="BL27" i="21" s="1"/>
  <c r="BK28" i="21"/>
  <c r="BL28" i="21" s="1"/>
  <c r="BK29" i="21"/>
  <c r="BK30" i="21"/>
  <c r="BL30" i="21" s="1"/>
  <c r="BJ12" i="21"/>
  <c r="BJ14" i="21"/>
  <c r="BJ15" i="21"/>
  <c r="BJ16" i="21"/>
  <c r="BJ17" i="21"/>
  <c r="BJ18" i="21"/>
  <c r="BJ20" i="21"/>
  <c r="BJ21" i="21"/>
  <c r="BJ22" i="21"/>
  <c r="BJ23" i="21"/>
  <c r="BJ24" i="21"/>
  <c r="BJ25" i="21"/>
  <c r="BJ26" i="21"/>
  <c r="BJ27" i="21"/>
  <c r="BJ28" i="21"/>
  <c r="BJ29" i="21"/>
  <c r="BJ30" i="21"/>
  <c r="BI30" i="21"/>
  <c r="BH12" i="21"/>
  <c r="BH14" i="21"/>
  <c r="BI14" i="21" s="1"/>
  <c r="BH15" i="21"/>
  <c r="BH16" i="21"/>
  <c r="BH17" i="21"/>
  <c r="BI17" i="21" s="1"/>
  <c r="BH18" i="21"/>
  <c r="BH20" i="21"/>
  <c r="BI20" i="21" s="1"/>
  <c r="BH21" i="21"/>
  <c r="BH22" i="21"/>
  <c r="BH23" i="21"/>
  <c r="BI23" i="21" s="1"/>
  <c r="BH24" i="21"/>
  <c r="BI24" i="21" s="1"/>
  <c r="BH26" i="21"/>
  <c r="BI26" i="21" s="1"/>
  <c r="BH27" i="21"/>
  <c r="BH28" i="21"/>
  <c r="BI28" i="21" s="1"/>
  <c r="BH29" i="21"/>
  <c r="BH30" i="21"/>
  <c r="BG12" i="21"/>
  <c r="BG14" i="21"/>
  <c r="BG15" i="21"/>
  <c r="BG16" i="21"/>
  <c r="BG17" i="21"/>
  <c r="BG18" i="21"/>
  <c r="BI18" i="21" s="1"/>
  <c r="BG20" i="21"/>
  <c r="BG21" i="21"/>
  <c r="BG22" i="21"/>
  <c r="BG23" i="21"/>
  <c r="BG24" i="21"/>
  <c r="BG26" i="21"/>
  <c r="BG27" i="21"/>
  <c r="BG28" i="21"/>
  <c r="BG29" i="21"/>
  <c r="BI29" i="21" s="1"/>
  <c r="BG30" i="21"/>
  <c r="BF21" i="21"/>
  <c r="BE12" i="21"/>
  <c r="BF12" i="21" s="1"/>
  <c r="BE13" i="21"/>
  <c r="BE14" i="21"/>
  <c r="BE15" i="21"/>
  <c r="BE16" i="21"/>
  <c r="BE17" i="21"/>
  <c r="BE18" i="21"/>
  <c r="BE20" i="21"/>
  <c r="BF20" i="21" s="1"/>
  <c r="BE21" i="21"/>
  <c r="BE22" i="21"/>
  <c r="BE23" i="21"/>
  <c r="BE24" i="21"/>
  <c r="BF24" i="21" s="1"/>
  <c r="BE25" i="21"/>
  <c r="BE26" i="21"/>
  <c r="BF26" i="21" s="1"/>
  <c r="BE27" i="21"/>
  <c r="BE28" i="21"/>
  <c r="BE29" i="21"/>
  <c r="BE30" i="21"/>
  <c r="BD12" i="21"/>
  <c r="BD14" i="21"/>
  <c r="BD15" i="21"/>
  <c r="BD16" i="21"/>
  <c r="BD17" i="21"/>
  <c r="BD18" i="21"/>
  <c r="BD19" i="21"/>
  <c r="BD20" i="21"/>
  <c r="BD21" i="21"/>
  <c r="BD22" i="21"/>
  <c r="BD23" i="21"/>
  <c r="BD24" i="21"/>
  <c r="BD26" i="21"/>
  <c r="BD27" i="21"/>
  <c r="BD28" i="21"/>
  <c r="BD29" i="21"/>
  <c r="BD30" i="21"/>
  <c r="BC12" i="21"/>
  <c r="BC13" i="21"/>
  <c r="BC14" i="21"/>
  <c r="BC15" i="21"/>
  <c r="BC16" i="21"/>
  <c r="BC17" i="21"/>
  <c r="BC18" i="21"/>
  <c r="BC19" i="21"/>
  <c r="BC20" i="21"/>
  <c r="BC21" i="21"/>
  <c r="BC22" i="21"/>
  <c r="BC23" i="21"/>
  <c r="BC24" i="21"/>
  <c r="BC25" i="21"/>
  <c r="BC26" i="21"/>
  <c r="BC27" i="21"/>
  <c r="BC28" i="21"/>
  <c r="BC29" i="21"/>
  <c r="BC30" i="21"/>
  <c r="AZ12" i="21"/>
  <c r="AZ13" i="21"/>
  <c r="AZ14" i="21"/>
  <c r="AZ15" i="21"/>
  <c r="AZ16" i="21"/>
  <c r="AZ17" i="21"/>
  <c r="AZ18" i="21"/>
  <c r="AZ19" i="21"/>
  <c r="AZ20" i="21"/>
  <c r="AZ21" i="21"/>
  <c r="AZ22" i="21"/>
  <c r="AZ23" i="21"/>
  <c r="AZ24" i="21"/>
  <c r="AZ25" i="21"/>
  <c r="AZ26" i="21"/>
  <c r="AZ27" i="21"/>
  <c r="AZ28" i="21"/>
  <c r="AZ29" i="21"/>
  <c r="AZ30" i="21"/>
  <c r="AW12" i="21"/>
  <c r="AW13" i="21"/>
  <c r="AW14" i="21"/>
  <c r="AW15" i="21"/>
  <c r="AW16" i="21"/>
  <c r="AW17" i="21"/>
  <c r="AW18" i="21"/>
  <c r="AW19" i="21"/>
  <c r="AW20" i="21"/>
  <c r="AW21" i="21"/>
  <c r="AW22" i="21"/>
  <c r="AW23" i="21"/>
  <c r="AW24" i="21"/>
  <c r="AW25" i="21"/>
  <c r="AW26" i="21"/>
  <c r="AW27" i="21"/>
  <c r="AW28" i="21"/>
  <c r="AW29" i="21"/>
  <c r="AW30" i="21"/>
  <c r="AT12" i="21"/>
  <c r="AT13" i="21"/>
  <c r="AT14" i="21"/>
  <c r="J16" i="23" s="1"/>
  <c r="AT15" i="21"/>
  <c r="AT16" i="21"/>
  <c r="J18" i="23" s="1"/>
  <c r="AT17" i="21"/>
  <c r="J19" i="23" s="1"/>
  <c r="AT18" i="21"/>
  <c r="AT19" i="21"/>
  <c r="AT20" i="21"/>
  <c r="J22" i="23" s="1"/>
  <c r="AT21" i="21"/>
  <c r="AT22" i="21"/>
  <c r="J24" i="23" s="1"/>
  <c r="AT23" i="21"/>
  <c r="AT24" i="21"/>
  <c r="J26" i="23" s="1"/>
  <c r="AT25" i="21"/>
  <c r="AT26" i="21"/>
  <c r="J28" i="23" s="1"/>
  <c r="AT27" i="21"/>
  <c r="AT28" i="21"/>
  <c r="AT29" i="21"/>
  <c r="J31" i="23" s="1"/>
  <c r="AT30" i="21"/>
  <c r="I15" i="23"/>
  <c r="I16" i="23"/>
  <c r="I19" i="23"/>
  <c r="I20" i="23"/>
  <c r="I21" i="23"/>
  <c r="I22" i="23"/>
  <c r="I23" i="23"/>
  <c r="I25" i="23"/>
  <c r="I26" i="23"/>
  <c r="I27" i="23"/>
  <c r="I28" i="23"/>
  <c r="I30" i="23"/>
  <c r="I31" i="23"/>
  <c r="I32" i="23"/>
  <c r="AM12" i="21"/>
  <c r="AM13" i="21"/>
  <c r="AM14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0" i="21"/>
  <c r="AL12" i="21"/>
  <c r="AL13" i="21"/>
  <c r="AL14" i="21"/>
  <c r="AL15" i="21"/>
  <c r="AL16" i="21"/>
  <c r="AL17" i="21"/>
  <c r="AL18" i="21"/>
  <c r="AL19" i="21"/>
  <c r="AL20" i="21"/>
  <c r="AL21" i="21"/>
  <c r="AL22" i="21"/>
  <c r="AL23" i="21"/>
  <c r="AL24" i="21"/>
  <c r="AL25" i="21"/>
  <c r="AL26" i="21"/>
  <c r="AJ15" i="21"/>
  <c r="AJ16" i="21"/>
  <c r="AJ17" i="21"/>
  <c r="AJ18" i="21"/>
  <c r="AJ20" i="21"/>
  <c r="AJ24" i="21"/>
  <c r="AJ28" i="21"/>
  <c r="AJ29" i="21"/>
  <c r="AJ30" i="21"/>
  <c r="AI12" i="21"/>
  <c r="AI16" i="21"/>
  <c r="AK16" i="21" s="1"/>
  <c r="AI17" i="21"/>
  <c r="AI20" i="21"/>
  <c r="AI24" i="21"/>
  <c r="AK24" i="21" s="1"/>
  <c r="AI28" i="21"/>
  <c r="AI29" i="21"/>
  <c r="AK29" i="21" s="1"/>
  <c r="AG12" i="21"/>
  <c r="AG13" i="21"/>
  <c r="AG14" i="21"/>
  <c r="AG15" i="21"/>
  <c r="AG16" i="21"/>
  <c r="AG17" i="21"/>
  <c r="AG18" i="21"/>
  <c r="AG19" i="21"/>
  <c r="AG20" i="21"/>
  <c r="AG21" i="21"/>
  <c r="AG22" i="21"/>
  <c r="AG23" i="21"/>
  <c r="AG24" i="21"/>
  <c r="AG25" i="21"/>
  <c r="AG26" i="21"/>
  <c r="AG27" i="21"/>
  <c r="AG28" i="21"/>
  <c r="AG29" i="21"/>
  <c r="AG30" i="21"/>
  <c r="AE12" i="21"/>
  <c r="AE13" i="21"/>
  <c r="AE14" i="21"/>
  <c r="AE15" i="21"/>
  <c r="AH15" i="21" s="1"/>
  <c r="AE16" i="21"/>
  <c r="AE17" i="21"/>
  <c r="AE18" i="21"/>
  <c r="AE19" i="21"/>
  <c r="AE20" i="21"/>
  <c r="AE21" i="21"/>
  <c r="AE22" i="21"/>
  <c r="AE23" i="21"/>
  <c r="AE24" i="21"/>
  <c r="AE25" i="21"/>
  <c r="AE26" i="21"/>
  <c r="AE27" i="21"/>
  <c r="AH27" i="21" s="1"/>
  <c r="AE28" i="21"/>
  <c r="AE29" i="21"/>
  <c r="AE30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Y12" i="21"/>
  <c r="Z12" i="21" s="1"/>
  <c r="Y13" i="21"/>
  <c r="Y14" i="21"/>
  <c r="Y15" i="21"/>
  <c r="Y16" i="21"/>
  <c r="Y17" i="21"/>
  <c r="Y18" i="21"/>
  <c r="Z18" i="21" s="1"/>
  <c r="Y19" i="21"/>
  <c r="Y20" i="21"/>
  <c r="Z20" i="21" s="1"/>
  <c r="Y21" i="21"/>
  <c r="Z21" i="21" s="1"/>
  <c r="Y22" i="21"/>
  <c r="Z22" i="21" s="1"/>
  <c r="Y23" i="21"/>
  <c r="Y24" i="21"/>
  <c r="Z24" i="21" s="1"/>
  <c r="Y25" i="21"/>
  <c r="Y26" i="21"/>
  <c r="Y27" i="21"/>
  <c r="Y28" i="21"/>
  <c r="Y29" i="21"/>
  <c r="Y30" i="21"/>
  <c r="Z30" i="21" s="1"/>
  <c r="Y11" i="21"/>
  <c r="X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CI12" i="20"/>
  <c r="CF12" i="20"/>
  <c r="CC12" i="20"/>
  <c r="BZ12" i="20"/>
  <c r="BW12" i="20"/>
  <c r="BV12" i="20"/>
  <c r="BT12" i="20"/>
  <c r="BQ12" i="20"/>
  <c r="BN12" i="20"/>
  <c r="BK12" i="20"/>
  <c r="BH12" i="20"/>
  <c r="BE12" i="20"/>
  <c r="BD12" i="20"/>
  <c r="BC12" i="20"/>
  <c r="AZ12" i="20"/>
  <c r="L14" i="23" s="1"/>
  <c r="AW12" i="20"/>
  <c r="AT12" i="20"/>
  <c r="AQ12" i="20"/>
  <c r="AM12" i="20"/>
  <c r="AN12" i="20" s="1"/>
  <c r="AL12" i="20"/>
  <c r="AG12" i="20"/>
  <c r="AE12" i="20"/>
  <c r="AC12" i="20"/>
  <c r="Y12" i="20"/>
  <c r="Y11" i="20"/>
  <c r="X12" i="20"/>
  <c r="X11" i="20"/>
  <c r="V12" i="20"/>
  <c r="D12" i="20"/>
  <c r="CC12" i="19"/>
  <c r="BZ12" i="19"/>
  <c r="BW12" i="19"/>
  <c r="BT12" i="19"/>
  <c r="BQ12" i="19"/>
  <c r="BN12" i="19"/>
  <c r="BK12" i="19"/>
  <c r="BE12" i="19"/>
  <c r="BC12" i="19"/>
  <c r="M14" i="23" s="1"/>
  <c r="AZ12" i="19"/>
  <c r="AW12" i="19"/>
  <c r="AT12" i="19"/>
  <c r="AQ12" i="19"/>
  <c r="AM12" i="19"/>
  <c r="AL12" i="19"/>
  <c r="AJ12" i="19"/>
  <c r="AG12" i="19"/>
  <c r="AE12" i="19"/>
  <c r="AC12" i="19"/>
  <c r="Y12" i="19"/>
  <c r="Y11" i="19"/>
  <c r="X12" i="19"/>
  <c r="X11" i="19"/>
  <c r="V12" i="19"/>
  <c r="BG12" i="19" s="1"/>
  <c r="D12" i="19"/>
  <c r="BZ12" i="18"/>
  <c r="BY12" i="18"/>
  <c r="BW12" i="18"/>
  <c r="BV12" i="18"/>
  <c r="BT12" i="18"/>
  <c r="BS12" i="18"/>
  <c r="BQ12" i="18"/>
  <c r="BP12" i="18"/>
  <c r="BN12" i="18"/>
  <c r="BM12" i="18"/>
  <c r="BK12" i="18"/>
  <c r="BJ12" i="18"/>
  <c r="BH12" i="18"/>
  <c r="BG12" i="18"/>
  <c r="BI12" i="18" s="1"/>
  <c r="BB12" i="18"/>
  <c r="BA12" i="18"/>
  <c r="AZ12" i="18"/>
  <c r="AW12" i="18"/>
  <c r="AT12" i="18"/>
  <c r="AQ12" i="18"/>
  <c r="AN12" i="18"/>
  <c r="AM12" i="18"/>
  <c r="AL12" i="18"/>
  <c r="AJ12" i="18"/>
  <c r="AI12" i="18"/>
  <c r="AG12" i="18"/>
  <c r="AE12" i="18"/>
  <c r="Y12" i="18"/>
  <c r="Y11" i="18"/>
  <c r="X12" i="18"/>
  <c r="X11" i="18"/>
  <c r="V12" i="18"/>
  <c r="U12" i="18"/>
  <c r="D12" i="18"/>
  <c r="CC24" i="15"/>
  <c r="CC25" i="15"/>
  <c r="CC26" i="15"/>
  <c r="CB20" i="15"/>
  <c r="CB22" i="15"/>
  <c r="CB25" i="15"/>
  <c r="CB26" i="15"/>
  <c r="CD26" i="15" s="1"/>
  <c r="BZ20" i="15"/>
  <c r="BZ24" i="15"/>
  <c r="BZ25" i="15"/>
  <c r="BZ26" i="15"/>
  <c r="BY20" i="15"/>
  <c r="BY22" i="15"/>
  <c r="BY25" i="15"/>
  <c r="BW20" i="15"/>
  <c r="BW21" i="15"/>
  <c r="BW24" i="15"/>
  <c r="BW25" i="15"/>
  <c r="BW26" i="15"/>
  <c r="BV20" i="15"/>
  <c r="BV21" i="15"/>
  <c r="BV22" i="15"/>
  <c r="BV25" i="15"/>
  <c r="BT20" i="15"/>
  <c r="BT24" i="15"/>
  <c r="BT25" i="15"/>
  <c r="BT26" i="15"/>
  <c r="BS20" i="15"/>
  <c r="BS22" i="15"/>
  <c r="BS25" i="15"/>
  <c r="BQ20" i="15"/>
  <c r="BQ24" i="15"/>
  <c r="BQ25" i="15"/>
  <c r="BQ26" i="15"/>
  <c r="BP20" i="15"/>
  <c r="BP22" i="15"/>
  <c r="BN20" i="15"/>
  <c r="BN22" i="15"/>
  <c r="BN24" i="15"/>
  <c r="BN25" i="15"/>
  <c r="BN26" i="15"/>
  <c r="BM20" i="15"/>
  <c r="BM22" i="15"/>
  <c r="BK20" i="15"/>
  <c r="BK21" i="15"/>
  <c r="BK22" i="15"/>
  <c r="BK23" i="15"/>
  <c r="BK24" i="15"/>
  <c r="BK25" i="15"/>
  <c r="BK26" i="15"/>
  <c r="BJ20" i="15"/>
  <c r="BJ21" i="15"/>
  <c r="BJ22" i="15"/>
  <c r="BJ25" i="15"/>
  <c r="BJ26" i="15"/>
  <c r="BL26" i="15" s="1"/>
  <c r="BH20" i="15"/>
  <c r="BH24" i="15"/>
  <c r="BH25" i="15"/>
  <c r="BH26" i="15"/>
  <c r="BG20" i="15"/>
  <c r="BG22" i="15"/>
  <c r="BE20" i="15"/>
  <c r="BE24" i="15"/>
  <c r="BE25" i="15"/>
  <c r="BE26" i="15"/>
  <c r="BD20" i="15"/>
  <c r="BD22" i="15"/>
  <c r="BD25" i="15"/>
  <c r="BC20" i="15"/>
  <c r="BC21" i="15"/>
  <c r="BC22" i="15"/>
  <c r="BC23" i="15"/>
  <c r="BC24" i="15"/>
  <c r="BC25" i="15"/>
  <c r="BC26" i="15"/>
  <c r="AZ20" i="15"/>
  <c r="AZ21" i="15"/>
  <c r="AZ22" i="15"/>
  <c r="AZ23" i="15"/>
  <c r="AZ24" i="15"/>
  <c r="AZ25" i="15"/>
  <c r="AZ26" i="15"/>
  <c r="AW20" i="15"/>
  <c r="AW21" i="15"/>
  <c r="AW22" i="15"/>
  <c r="AW23" i="15"/>
  <c r="AW24" i="15"/>
  <c r="AW25" i="15"/>
  <c r="AW26" i="15"/>
  <c r="AT20" i="15"/>
  <c r="AT21" i="15"/>
  <c r="AT22" i="15"/>
  <c r="AT23" i="15"/>
  <c r="AT24" i="15"/>
  <c r="AT25" i="15"/>
  <c r="AT26" i="15"/>
  <c r="AQ20" i="15"/>
  <c r="AQ21" i="15"/>
  <c r="AQ22" i="15"/>
  <c r="AQ23" i="15"/>
  <c r="AQ24" i="15"/>
  <c r="AQ25" i="15"/>
  <c r="AQ26" i="15"/>
  <c r="AN20" i="15"/>
  <c r="AN21" i="15"/>
  <c r="AN22" i="15"/>
  <c r="AN23" i="15"/>
  <c r="AN24" i="15"/>
  <c r="AN25" i="15"/>
  <c r="AN26" i="15"/>
  <c r="AM20" i="15"/>
  <c r="AM21" i="15"/>
  <c r="AM22" i="15"/>
  <c r="AM23" i="15"/>
  <c r="AM24" i="15"/>
  <c r="AM25" i="15"/>
  <c r="AM26" i="15"/>
  <c r="AL20" i="15"/>
  <c r="AL21" i="15"/>
  <c r="AL22" i="15"/>
  <c r="AL23" i="15"/>
  <c r="AL24" i="15"/>
  <c r="AL25" i="15"/>
  <c r="AL26" i="15"/>
  <c r="AJ24" i="15"/>
  <c r="AJ25" i="15"/>
  <c r="AJ26" i="15"/>
  <c r="AI20" i="15"/>
  <c r="AI22" i="15"/>
  <c r="AG20" i="15"/>
  <c r="AH20" i="15" s="1"/>
  <c r="AG21" i="15"/>
  <c r="AH21" i="15" s="1"/>
  <c r="AG22" i="15"/>
  <c r="AH22" i="15" s="1"/>
  <c r="AG23" i="15"/>
  <c r="AG24" i="15"/>
  <c r="AH24" i="15" s="1"/>
  <c r="AG25" i="15"/>
  <c r="AH25" i="15" s="1"/>
  <c r="AG26" i="15"/>
  <c r="AH26" i="15" s="1"/>
  <c r="AE20" i="15"/>
  <c r="AE21" i="15"/>
  <c r="AE22" i="15"/>
  <c r="AE23" i="15"/>
  <c r="AE24" i="15"/>
  <c r="AE25" i="15"/>
  <c r="AE26" i="15"/>
  <c r="AB26" i="15"/>
  <c r="AC26" i="15" s="1"/>
  <c r="AB25" i="15"/>
  <c r="AC25" i="15"/>
  <c r="AB24" i="15"/>
  <c r="AC24" i="15" s="1"/>
  <c r="AB23" i="15"/>
  <c r="AC23" i="15" s="1"/>
  <c r="AB22" i="15"/>
  <c r="AC22" i="15"/>
  <c r="AB21" i="15"/>
  <c r="AC21" i="15"/>
  <c r="AB20" i="15"/>
  <c r="AC20" i="15" s="1"/>
  <c r="AA26" i="15"/>
  <c r="AA25" i="15"/>
  <c r="AA24" i="15"/>
  <c r="AA23" i="15"/>
  <c r="AA22" i="15"/>
  <c r="AA21" i="15"/>
  <c r="AA20" i="15"/>
  <c r="Y20" i="15"/>
  <c r="Y21" i="15"/>
  <c r="Y22" i="15"/>
  <c r="Y23" i="15"/>
  <c r="Z23" i="15" s="1"/>
  <c r="Y24" i="15"/>
  <c r="Z24" i="15" s="1"/>
  <c r="Y25" i="15"/>
  <c r="Z25" i="15" s="1"/>
  <c r="Y26" i="15"/>
  <c r="Z26" i="15" s="1"/>
  <c r="X20" i="15"/>
  <c r="Z20" i="15" s="1"/>
  <c r="X21" i="15"/>
  <c r="Z21" i="15" s="1"/>
  <c r="X22" i="15"/>
  <c r="X23" i="15"/>
  <c r="X24" i="15"/>
  <c r="X25" i="15"/>
  <c r="X26" i="15"/>
  <c r="V24" i="15"/>
  <c r="V25" i="15"/>
  <c r="V26" i="15"/>
  <c r="D20" i="15"/>
  <c r="D21" i="15"/>
  <c r="D22" i="15"/>
  <c r="D23" i="15"/>
  <c r="D24" i="15"/>
  <c r="D25" i="15"/>
  <c r="D26" i="15"/>
  <c r="U20" i="15"/>
  <c r="U21" i="15"/>
  <c r="U22" i="15"/>
  <c r="U25" i="15"/>
  <c r="W25" i="15" s="1"/>
  <c r="AM11" i="15"/>
  <c r="D11" i="15"/>
  <c r="Y12" i="15"/>
  <c r="Y13" i="15"/>
  <c r="Y14" i="15"/>
  <c r="Y15" i="15"/>
  <c r="Y16" i="15"/>
  <c r="Y17" i="15"/>
  <c r="Y18" i="15"/>
  <c r="Y19" i="15"/>
  <c r="Y27" i="15"/>
  <c r="Y28" i="15"/>
  <c r="Y29" i="15"/>
  <c r="Y30" i="15"/>
  <c r="Y11" i="15"/>
  <c r="X12" i="15"/>
  <c r="X13" i="15"/>
  <c r="X14" i="15"/>
  <c r="X15" i="15"/>
  <c r="X16" i="15"/>
  <c r="X17" i="15"/>
  <c r="X18" i="15"/>
  <c r="X19" i="15"/>
  <c r="X27" i="15"/>
  <c r="X28" i="15"/>
  <c r="X29" i="15"/>
  <c r="X30" i="15"/>
  <c r="X11" i="15"/>
  <c r="D12" i="15"/>
  <c r="D13" i="15"/>
  <c r="D14" i="15"/>
  <c r="D15" i="15"/>
  <c r="D16" i="15"/>
  <c r="D17" i="15"/>
  <c r="D18" i="15"/>
  <c r="D19" i="15"/>
  <c r="D27" i="15"/>
  <c r="D28" i="15"/>
  <c r="D29" i="15"/>
  <c r="D30" i="15"/>
  <c r="D11" i="18"/>
  <c r="CC14" i="15"/>
  <c r="CC15" i="15"/>
  <c r="CC16" i="15"/>
  <c r="CC17" i="15"/>
  <c r="CC18" i="15"/>
  <c r="CC27" i="15"/>
  <c r="CC28" i="15"/>
  <c r="CB17" i="15"/>
  <c r="CB18" i="15"/>
  <c r="CB19" i="15"/>
  <c r="CB27" i="15"/>
  <c r="BZ14" i="15"/>
  <c r="BZ15" i="15"/>
  <c r="BZ16" i="15"/>
  <c r="BZ17" i="15"/>
  <c r="BZ18" i="15"/>
  <c r="BZ27" i="15"/>
  <c r="BZ28" i="15"/>
  <c r="BY14" i="15"/>
  <c r="BY15" i="15"/>
  <c r="BY16" i="15"/>
  <c r="BY17" i="15"/>
  <c r="BY18" i="15"/>
  <c r="BY19" i="15"/>
  <c r="BW14" i="15"/>
  <c r="BW15" i="15"/>
  <c r="BW16" i="15"/>
  <c r="BW17" i="15"/>
  <c r="BW18" i="15"/>
  <c r="BW27" i="15"/>
  <c r="BW28" i="15"/>
  <c r="BV17" i="15"/>
  <c r="BV18" i="15"/>
  <c r="BV19" i="15"/>
  <c r="BT14" i="15"/>
  <c r="BT15" i="15"/>
  <c r="BT16" i="15"/>
  <c r="BT17" i="15"/>
  <c r="BT18" i="15"/>
  <c r="BT27" i="15"/>
  <c r="BT28" i="15"/>
  <c r="BS17" i="15"/>
  <c r="BS18" i="15"/>
  <c r="BS19" i="15"/>
  <c r="BS27" i="15"/>
  <c r="BQ14" i="15"/>
  <c r="BQ15" i="15"/>
  <c r="BQ16" i="15"/>
  <c r="BQ17" i="15"/>
  <c r="BQ27" i="15"/>
  <c r="BQ28" i="15"/>
  <c r="BP15" i="15"/>
  <c r="BP16" i="15"/>
  <c r="BP17" i="15"/>
  <c r="BP18" i="15"/>
  <c r="BP19" i="15"/>
  <c r="BN14" i="15"/>
  <c r="BN15" i="15"/>
  <c r="BN16" i="15"/>
  <c r="BN17" i="15"/>
  <c r="BN18" i="15"/>
  <c r="BN19" i="15"/>
  <c r="BN27" i="15"/>
  <c r="BN28" i="15"/>
  <c r="BM17" i="15"/>
  <c r="BM18" i="15"/>
  <c r="BM19" i="15"/>
  <c r="BK14" i="15"/>
  <c r="BK15" i="15"/>
  <c r="BK16" i="15"/>
  <c r="BK17" i="15"/>
  <c r="BK27" i="15"/>
  <c r="BK28" i="15"/>
  <c r="BJ17" i="15"/>
  <c r="BJ18" i="15"/>
  <c r="BJ19" i="15"/>
  <c r="BJ27" i="15"/>
  <c r="BH14" i="15"/>
  <c r="BH15" i="15"/>
  <c r="BH16" i="15"/>
  <c r="BH17" i="15"/>
  <c r="BH27" i="15"/>
  <c r="BH28" i="15"/>
  <c r="BG14" i="15"/>
  <c r="BG15" i="15"/>
  <c r="BG16" i="15"/>
  <c r="BG17" i="15"/>
  <c r="BG18" i="15"/>
  <c r="BG19" i="15"/>
  <c r="BE14" i="15"/>
  <c r="BE15" i="15"/>
  <c r="BE16" i="15"/>
  <c r="BE17" i="15"/>
  <c r="BE27" i="15"/>
  <c r="BE28" i="15"/>
  <c r="BD17" i="15"/>
  <c r="BD18" i="15"/>
  <c r="BD19" i="15"/>
  <c r="BC14" i="15"/>
  <c r="BC15" i="15"/>
  <c r="BC16" i="15"/>
  <c r="BC17" i="15"/>
  <c r="BC18" i="15"/>
  <c r="BC19" i="15"/>
  <c r="BC27" i="15"/>
  <c r="BC28" i="15"/>
  <c r="AZ14" i="15"/>
  <c r="AZ15" i="15"/>
  <c r="AZ16" i="15"/>
  <c r="AZ17" i="15"/>
  <c r="AZ18" i="15"/>
  <c r="AZ19" i="15"/>
  <c r="AZ27" i="15"/>
  <c r="AZ28" i="15"/>
  <c r="AW14" i="15"/>
  <c r="AW15" i="15"/>
  <c r="AW16" i="15"/>
  <c r="AW17" i="15"/>
  <c r="AW18" i="15"/>
  <c r="AW19" i="15"/>
  <c r="AW27" i="15"/>
  <c r="AW28" i="15"/>
  <c r="AT14" i="15"/>
  <c r="AT15" i="15"/>
  <c r="AT16" i="15"/>
  <c r="AT17" i="15"/>
  <c r="AT18" i="15"/>
  <c r="AT19" i="15"/>
  <c r="AT27" i="15"/>
  <c r="AT28" i="15"/>
  <c r="AQ14" i="15"/>
  <c r="AQ15" i="15"/>
  <c r="AQ16" i="15"/>
  <c r="AQ17" i="15"/>
  <c r="AQ18" i="15"/>
  <c r="AQ19" i="15"/>
  <c r="AQ27" i="15"/>
  <c r="AQ28" i="15"/>
  <c r="AM14" i="15"/>
  <c r="AM15" i="15"/>
  <c r="AM16" i="15"/>
  <c r="AM17" i="15"/>
  <c r="AM18" i="15"/>
  <c r="AM19" i="15"/>
  <c r="AM27" i="15"/>
  <c r="AM28" i="15"/>
  <c r="AL14" i="15"/>
  <c r="AL15" i="15"/>
  <c r="AL16" i="15"/>
  <c r="AL17" i="15"/>
  <c r="AL18" i="15"/>
  <c r="AL19" i="15"/>
  <c r="AL27" i="15"/>
  <c r="AL28" i="15"/>
  <c r="AJ14" i="15"/>
  <c r="AJ15" i="15"/>
  <c r="AJ16" i="15"/>
  <c r="AJ17" i="15"/>
  <c r="AJ27" i="15"/>
  <c r="AJ28" i="15"/>
  <c r="AI17" i="15"/>
  <c r="AI18" i="15"/>
  <c r="AI19" i="15"/>
  <c r="AG14" i="15"/>
  <c r="AG15" i="15"/>
  <c r="AG16" i="15"/>
  <c r="AG17" i="15"/>
  <c r="AG18" i="15"/>
  <c r="AG19" i="15"/>
  <c r="AG27" i="15"/>
  <c r="AG28" i="15"/>
  <c r="AG29" i="15"/>
  <c r="AE14" i="15"/>
  <c r="AE15" i="15"/>
  <c r="AE16" i="15"/>
  <c r="AE17" i="15"/>
  <c r="AE18" i="15"/>
  <c r="AE19" i="15"/>
  <c r="AE27" i="15"/>
  <c r="AE28" i="15"/>
  <c r="AB28" i="15"/>
  <c r="AB27" i="15"/>
  <c r="AB19" i="15"/>
  <c r="AB18" i="15"/>
  <c r="AB17" i="15"/>
  <c r="AB16" i="15"/>
  <c r="AB15" i="15"/>
  <c r="AC15" i="15" s="1"/>
  <c r="AB14" i="15"/>
  <c r="AA14" i="15"/>
  <c r="AA15" i="15"/>
  <c r="AA16" i="15"/>
  <c r="AA17" i="15"/>
  <c r="AA18" i="15"/>
  <c r="AA19" i="15"/>
  <c r="AA27" i="15"/>
  <c r="AA28" i="15"/>
  <c r="AA13" i="15"/>
  <c r="AA12" i="15"/>
  <c r="V14" i="15"/>
  <c r="V15" i="15"/>
  <c r="V16" i="15"/>
  <c r="V17" i="15"/>
  <c r="V27" i="15"/>
  <c r="V28" i="15"/>
  <c r="U17" i="15"/>
  <c r="U18" i="15"/>
  <c r="U19" i="15"/>
  <c r="U27" i="15"/>
  <c r="U29" i="15"/>
  <c r="V29" i="15"/>
  <c r="AA29" i="15"/>
  <c r="AB29" i="15"/>
  <c r="AE29" i="15"/>
  <c r="AI29" i="15"/>
  <c r="AJ29" i="15"/>
  <c r="AL29" i="15"/>
  <c r="AM29" i="15"/>
  <c r="AQ29" i="15"/>
  <c r="AT29" i="15"/>
  <c r="AW29" i="15"/>
  <c r="AZ29" i="15"/>
  <c r="BC29" i="15"/>
  <c r="BD29" i="15"/>
  <c r="BE29" i="15"/>
  <c r="BG29" i="15"/>
  <c r="BH29" i="15"/>
  <c r="BJ29" i="15"/>
  <c r="BK29" i="15"/>
  <c r="BM29" i="15"/>
  <c r="BN29" i="15"/>
  <c r="BP29" i="15"/>
  <c r="BQ29" i="15"/>
  <c r="BS29" i="15"/>
  <c r="BT29" i="15"/>
  <c r="BV29" i="15"/>
  <c r="BW29" i="15"/>
  <c r="BY29" i="15"/>
  <c r="BZ29" i="15"/>
  <c r="CB29" i="15"/>
  <c r="CC29" i="15"/>
  <c r="U11" i="15"/>
  <c r="V11" i="15"/>
  <c r="CB11" i="37"/>
  <c r="V11" i="37"/>
  <c r="AI11" i="37"/>
  <c r="AJ11" i="37"/>
  <c r="AA11" i="15"/>
  <c r="AM28" i="37"/>
  <c r="AM29" i="37"/>
  <c r="AM30" i="37"/>
  <c r="AM27" i="37"/>
  <c r="AL27" i="37"/>
  <c r="AM11" i="37"/>
  <c r="AN11" i="37" s="1"/>
  <c r="AL11" i="37"/>
  <c r="AL30" i="37"/>
  <c r="AL28" i="37"/>
  <c r="AL29" i="37"/>
  <c r="CC11" i="37"/>
  <c r="AG11" i="37"/>
  <c r="AE11" i="37"/>
  <c r="AB11" i="37"/>
  <c r="AA11" i="37"/>
  <c r="CC11" i="35"/>
  <c r="CB11" i="35"/>
  <c r="AM28" i="35"/>
  <c r="AM29" i="35"/>
  <c r="AM30" i="35"/>
  <c r="AM27" i="35"/>
  <c r="AL27" i="35"/>
  <c r="AM11" i="35"/>
  <c r="AL28" i="35"/>
  <c r="AL29" i="35"/>
  <c r="AL30" i="35"/>
  <c r="AL11" i="35"/>
  <c r="AJ11" i="35"/>
  <c r="AI11" i="35"/>
  <c r="AE11" i="35"/>
  <c r="AG11" i="35"/>
  <c r="AB11" i="35"/>
  <c r="AA11" i="35"/>
  <c r="AM28" i="34"/>
  <c r="AM29" i="34"/>
  <c r="AM30" i="34"/>
  <c r="AM27" i="34"/>
  <c r="AM11" i="34"/>
  <c r="AL11" i="34"/>
  <c r="AL28" i="34"/>
  <c r="AL29" i="34"/>
  <c r="AL30" i="34"/>
  <c r="AL27" i="34"/>
  <c r="AG11" i="34"/>
  <c r="AE11" i="34"/>
  <c r="AJ11" i="32"/>
  <c r="AI11" i="32"/>
  <c r="AG11" i="32"/>
  <c r="AE11" i="32"/>
  <c r="AM28" i="32"/>
  <c r="AM29" i="32"/>
  <c r="AM30" i="32"/>
  <c r="AM27" i="32"/>
  <c r="AM11" i="32"/>
  <c r="AL28" i="32"/>
  <c r="AL29" i="32"/>
  <c r="AL30" i="32"/>
  <c r="AL27" i="32"/>
  <c r="AL11" i="32"/>
  <c r="AM11" i="21"/>
  <c r="AL28" i="21"/>
  <c r="AL29" i="21"/>
  <c r="AL30" i="21"/>
  <c r="AL27" i="21"/>
  <c r="AL11" i="21"/>
  <c r="AG11" i="21"/>
  <c r="AE11" i="21"/>
  <c r="CI11" i="20"/>
  <c r="AM11" i="20"/>
  <c r="AL11" i="20"/>
  <c r="CB11" i="19"/>
  <c r="AJ12" i="15"/>
  <c r="AJ13" i="15"/>
  <c r="AJ11" i="15"/>
  <c r="AI13" i="15"/>
  <c r="AI30" i="15"/>
  <c r="AI11" i="15"/>
  <c r="U30" i="15"/>
  <c r="CC12" i="15"/>
  <c r="CC13" i="15"/>
  <c r="CC30" i="15"/>
  <c r="CC11" i="15"/>
  <c r="CB13" i="15"/>
  <c r="CB30" i="15"/>
  <c r="CB11" i="15"/>
  <c r="AM11" i="19"/>
  <c r="AL11" i="19"/>
  <c r="AI11" i="19"/>
  <c r="AI11" i="18"/>
  <c r="AM11" i="18"/>
  <c r="AL11" i="18"/>
  <c r="AE11" i="18"/>
  <c r="AD31" i="18"/>
  <c r="AM13" i="15"/>
  <c r="AM30" i="15"/>
  <c r="AM12" i="15"/>
  <c r="AL13" i="15"/>
  <c r="AL30" i="15"/>
  <c r="AL12" i="15"/>
  <c r="AL11" i="15"/>
  <c r="AE30" i="15"/>
  <c r="AE13" i="15"/>
  <c r="AE12" i="15"/>
  <c r="AE11" i="15"/>
  <c r="AB12" i="15"/>
  <c r="AB13" i="15"/>
  <c r="AB30" i="15"/>
  <c r="AB11" i="15"/>
  <c r="V12" i="15"/>
  <c r="V13" i="15"/>
  <c r="V30" i="15"/>
  <c r="U11" i="35"/>
  <c r="BB31" i="37"/>
  <c r="BA31" i="37"/>
  <c r="AY31" i="37"/>
  <c r="AX31" i="37"/>
  <c r="AV31" i="37"/>
  <c r="AU31" i="37"/>
  <c r="AS31" i="37"/>
  <c r="AR31" i="37"/>
  <c r="AP31" i="37"/>
  <c r="AO31" i="37"/>
  <c r="AF31" i="37"/>
  <c r="AD31" i="37"/>
  <c r="F31" i="37"/>
  <c r="E31" i="37"/>
  <c r="C31" i="37"/>
  <c r="BT30" i="37"/>
  <c r="BU30" i="37" s="1"/>
  <c r="AQ30" i="37"/>
  <c r="BT29" i="37"/>
  <c r="BU29" i="37" s="1"/>
  <c r="BT28" i="37"/>
  <c r="BU28" i="37" s="1"/>
  <c r="BT27" i="37"/>
  <c r="BU27" i="37" s="1"/>
  <c r="BZ11" i="37"/>
  <c r="BY11" i="37"/>
  <c r="BW11" i="37"/>
  <c r="BV11" i="37"/>
  <c r="BT11" i="37"/>
  <c r="BS11" i="37"/>
  <c r="BQ11" i="37"/>
  <c r="BP11" i="37"/>
  <c r="BN11" i="37"/>
  <c r="BM11" i="37"/>
  <c r="BK11" i="37"/>
  <c r="BJ11" i="37"/>
  <c r="BH11" i="37"/>
  <c r="BG11" i="37"/>
  <c r="BE11" i="37"/>
  <c r="BD11" i="37"/>
  <c r="BC11" i="37"/>
  <c r="AZ11" i="37"/>
  <c r="AW11" i="37"/>
  <c r="AT11" i="37"/>
  <c r="AQ11" i="37"/>
  <c r="U11" i="37"/>
  <c r="D11" i="37"/>
  <c r="C31" i="36"/>
  <c r="G11" i="36"/>
  <c r="F11" i="36"/>
  <c r="AA30" i="15"/>
  <c r="J31" i="35"/>
  <c r="BG22" i="19" l="1"/>
  <c r="BG30" i="19"/>
  <c r="BG28" i="19"/>
  <c r="BF15" i="19"/>
  <c r="BF17" i="19"/>
  <c r="BF21" i="19"/>
  <c r="BF25" i="19"/>
  <c r="CD23" i="19"/>
  <c r="BF23" i="19"/>
  <c r="BG24" i="19"/>
  <c r="BF29" i="19"/>
  <c r="BF27" i="19"/>
  <c r="W14" i="19"/>
  <c r="BG14" i="19"/>
  <c r="BG16" i="19"/>
  <c r="W26" i="19"/>
  <c r="BG26" i="19"/>
  <c r="W18" i="19"/>
  <c r="BG18" i="19"/>
  <c r="BR27" i="19"/>
  <c r="R29" i="23" s="1"/>
  <c r="BG20" i="19"/>
  <c r="AJ22" i="19"/>
  <c r="AK22" i="19" s="1"/>
  <c r="BS30" i="19"/>
  <c r="U30" i="19"/>
  <c r="W30" i="19" s="1"/>
  <c r="BY29" i="19"/>
  <c r="CA29" i="19" s="1"/>
  <c r="BM29" i="19"/>
  <c r="BO29" i="19" s="1"/>
  <c r="BS28" i="19"/>
  <c r="U28" i="19"/>
  <c r="W28" i="19" s="1"/>
  <c r="BY27" i="19"/>
  <c r="CA27" i="19" s="1"/>
  <c r="BM27" i="19"/>
  <c r="BO27" i="19" s="1"/>
  <c r="BS26" i="19"/>
  <c r="U26" i="19"/>
  <c r="BY25" i="19"/>
  <c r="CA25" i="19" s="1"/>
  <c r="BM25" i="19"/>
  <c r="BO25" i="19" s="1"/>
  <c r="BS24" i="19"/>
  <c r="U24" i="19"/>
  <c r="W24" i="19" s="1"/>
  <c r="BY23" i="19"/>
  <c r="CA23" i="19" s="1"/>
  <c r="BM23" i="19"/>
  <c r="BO23" i="19" s="1"/>
  <c r="BS22" i="19"/>
  <c r="U22" i="19"/>
  <c r="W22" i="19" s="1"/>
  <c r="BY21" i="19"/>
  <c r="CA21" i="19" s="1"/>
  <c r="BM21" i="19"/>
  <c r="BO21" i="19" s="1"/>
  <c r="BS20" i="19"/>
  <c r="U20" i="19"/>
  <c r="W20" i="19" s="1"/>
  <c r="BY19" i="19"/>
  <c r="CA19" i="19" s="1"/>
  <c r="BM19" i="19"/>
  <c r="BO19" i="19" s="1"/>
  <c r="BS18" i="19"/>
  <c r="U18" i="19"/>
  <c r="BY17" i="19"/>
  <c r="CA17" i="19" s="1"/>
  <c r="BM17" i="19"/>
  <c r="BO17" i="19" s="1"/>
  <c r="BS16" i="19"/>
  <c r="U16" i="19"/>
  <c r="W16" i="19" s="1"/>
  <c r="BY15" i="19"/>
  <c r="CA15" i="19" s="1"/>
  <c r="BM15" i="19"/>
  <c r="BO15" i="19" s="1"/>
  <c r="BS14" i="19"/>
  <c r="U14" i="19"/>
  <c r="BY13" i="19"/>
  <c r="CA13" i="19" s="1"/>
  <c r="BM13" i="19"/>
  <c r="BO13" i="19" s="1"/>
  <c r="CC30" i="19"/>
  <c r="CD30" i="19" s="1"/>
  <c r="BQ30" i="19"/>
  <c r="BR30" i="19" s="1"/>
  <c r="BE30" i="19"/>
  <c r="BF30" i="19" s="1"/>
  <c r="CC28" i="19"/>
  <c r="CD28" i="19" s="1"/>
  <c r="BQ28" i="19"/>
  <c r="BR28" i="19" s="1"/>
  <c r="BE28" i="19"/>
  <c r="BF28" i="19" s="1"/>
  <c r="CC26" i="19"/>
  <c r="CD26" i="19" s="1"/>
  <c r="BQ26" i="19"/>
  <c r="BR26" i="19" s="1"/>
  <c r="BE26" i="19"/>
  <c r="BF26" i="19" s="1"/>
  <c r="CC24" i="19"/>
  <c r="CD24" i="19" s="1"/>
  <c r="BQ24" i="19"/>
  <c r="BR24" i="19" s="1"/>
  <c r="BE24" i="19"/>
  <c r="BF24" i="19" s="1"/>
  <c r="CC22" i="19"/>
  <c r="CD22" i="19" s="1"/>
  <c r="BQ22" i="19"/>
  <c r="BR22" i="19" s="1"/>
  <c r="BE22" i="19"/>
  <c r="BF22" i="19" s="1"/>
  <c r="CC20" i="19"/>
  <c r="CD20" i="19" s="1"/>
  <c r="BQ20" i="19"/>
  <c r="BR20" i="19" s="1"/>
  <c r="BE20" i="19"/>
  <c r="BF20" i="19" s="1"/>
  <c r="CC18" i="19"/>
  <c r="CD18" i="19" s="1"/>
  <c r="BQ18" i="19"/>
  <c r="BR18" i="19" s="1"/>
  <c r="BE18" i="19"/>
  <c r="BF18" i="19" s="1"/>
  <c r="CC16" i="19"/>
  <c r="CD16" i="19" s="1"/>
  <c r="BQ16" i="19"/>
  <c r="BR16" i="19" s="1"/>
  <c r="BE16" i="19"/>
  <c r="BF16" i="19" s="1"/>
  <c r="CC14" i="19"/>
  <c r="CD14" i="19" s="1"/>
  <c r="BQ14" i="19"/>
  <c r="BR14" i="19" s="1"/>
  <c r="BE14" i="19"/>
  <c r="BF14" i="19" s="1"/>
  <c r="AJ14" i="19"/>
  <c r="AK14" i="19" s="1"/>
  <c r="AJ20" i="19"/>
  <c r="AK20" i="19" s="1"/>
  <c r="J27" i="23"/>
  <c r="J15" i="23"/>
  <c r="BZ30" i="19"/>
  <c r="CA30" i="19" s="1"/>
  <c r="BN30" i="19"/>
  <c r="BO30" i="19" s="1"/>
  <c r="BZ28" i="19"/>
  <c r="CA28" i="19" s="1"/>
  <c r="BN28" i="19"/>
  <c r="BO28" i="19" s="1"/>
  <c r="BZ26" i="19"/>
  <c r="CA26" i="19" s="1"/>
  <c r="BN26" i="19"/>
  <c r="BO26" i="19" s="1"/>
  <c r="BZ24" i="19"/>
  <c r="CA24" i="19" s="1"/>
  <c r="BN24" i="19"/>
  <c r="BO24" i="19" s="1"/>
  <c r="BZ22" i="19"/>
  <c r="CA22" i="19" s="1"/>
  <c r="BN22" i="19"/>
  <c r="BO22" i="19" s="1"/>
  <c r="BZ20" i="19"/>
  <c r="CA20" i="19" s="1"/>
  <c r="BN20" i="19"/>
  <c r="BO20" i="19" s="1"/>
  <c r="BZ18" i="19"/>
  <c r="CA18" i="19" s="1"/>
  <c r="BN18" i="19"/>
  <c r="BO18" i="19" s="1"/>
  <c r="BZ16" i="19"/>
  <c r="CA16" i="19" s="1"/>
  <c r="BN16" i="19"/>
  <c r="BO16" i="19" s="1"/>
  <c r="BZ14" i="19"/>
  <c r="CA14" i="19" s="1"/>
  <c r="BN14" i="19"/>
  <c r="BO14" i="19" s="1"/>
  <c r="AJ26" i="19"/>
  <c r="AK26" i="19" s="1"/>
  <c r="BS29" i="19"/>
  <c r="BU29" i="19" s="1"/>
  <c r="S31" i="23" s="1"/>
  <c r="U29" i="19"/>
  <c r="W29" i="19" s="1"/>
  <c r="BS27" i="19"/>
  <c r="BU27" i="19" s="1"/>
  <c r="U27" i="19"/>
  <c r="W27" i="19" s="1"/>
  <c r="BS25" i="19"/>
  <c r="BU25" i="19" s="1"/>
  <c r="U25" i="19"/>
  <c r="W25" i="19" s="1"/>
  <c r="BS23" i="19"/>
  <c r="BU23" i="19" s="1"/>
  <c r="U23" i="19"/>
  <c r="W23" i="19" s="1"/>
  <c r="BS21" i="19"/>
  <c r="BU21" i="19" s="1"/>
  <c r="U21" i="19"/>
  <c r="W21" i="19" s="1"/>
  <c r="BS19" i="19"/>
  <c r="BU19" i="19" s="1"/>
  <c r="S21" i="23" s="1"/>
  <c r="U19" i="19"/>
  <c r="W19" i="19" s="1"/>
  <c r="BS17" i="19"/>
  <c r="BU17" i="19" s="1"/>
  <c r="U17" i="19"/>
  <c r="W17" i="19" s="1"/>
  <c r="BS15" i="19"/>
  <c r="BU15" i="19" s="1"/>
  <c r="U15" i="19"/>
  <c r="W15" i="19" s="1"/>
  <c r="BS13" i="19"/>
  <c r="BU13" i="19" s="1"/>
  <c r="U13" i="19"/>
  <c r="W13" i="19" s="1"/>
  <c r="J25" i="23"/>
  <c r="I18" i="23"/>
  <c r="K26" i="23"/>
  <c r="BW30" i="19"/>
  <c r="BK30" i="19"/>
  <c r="BL30" i="19" s="1"/>
  <c r="BW28" i="19"/>
  <c r="BX28" i="19" s="1"/>
  <c r="BK28" i="19"/>
  <c r="BL28" i="19" s="1"/>
  <c r="BW26" i="19"/>
  <c r="BK26" i="19"/>
  <c r="BL26" i="19" s="1"/>
  <c r="BW24" i="19"/>
  <c r="BX24" i="19" s="1"/>
  <c r="T26" i="23" s="1"/>
  <c r="BK24" i="19"/>
  <c r="BL24" i="19" s="1"/>
  <c r="BW22" i="19"/>
  <c r="BK22" i="19"/>
  <c r="BL22" i="19" s="1"/>
  <c r="BW20" i="19"/>
  <c r="BX20" i="19" s="1"/>
  <c r="BK20" i="19"/>
  <c r="BL20" i="19" s="1"/>
  <c r="BW18" i="19"/>
  <c r="BK18" i="19"/>
  <c r="BL18" i="19" s="1"/>
  <c r="BW16" i="19"/>
  <c r="BX16" i="19" s="1"/>
  <c r="BK16" i="19"/>
  <c r="BL16" i="19" s="1"/>
  <c r="BW14" i="19"/>
  <c r="BX14" i="19" s="1"/>
  <c r="BK14" i="19"/>
  <c r="BL14" i="19" s="1"/>
  <c r="AJ18" i="19"/>
  <c r="AK18" i="19" s="1"/>
  <c r="J23" i="23"/>
  <c r="E30" i="23"/>
  <c r="F16" i="23"/>
  <c r="BV30" i="19"/>
  <c r="CB29" i="19"/>
  <c r="CD29" i="19" s="1"/>
  <c r="BP29" i="19"/>
  <c r="BR29" i="19" s="1"/>
  <c r="BV28" i="19"/>
  <c r="CB27" i="19"/>
  <c r="CD27" i="19" s="1"/>
  <c r="BP27" i="19"/>
  <c r="BV26" i="19"/>
  <c r="CB25" i="19"/>
  <c r="CD25" i="19" s="1"/>
  <c r="BP25" i="19"/>
  <c r="BR25" i="19" s="1"/>
  <c r="BV24" i="19"/>
  <c r="CB23" i="19"/>
  <c r="BP23" i="19"/>
  <c r="BR23" i="19" s="1"/>
  <c r="BV22" i="19"/>
  <c r="CB21" i="19"/>
  <c r="CD21" i="19" s="1"/>
  <c r="BP21" i="19"/>
  <c r="BR21" i="19" s="1"/>
  <c r="BV20" i="19"/>
  <c r="CB19" i="19"/>
  <c r="CD19" i="19" s="1"/>
  <c r="BP19" i="19"/>
  <c r="BR19" i="19" s="1"/>
  <c r="R21" i="23" s="1"/>
  <c r="BV18" i="19"/>
  <c r="CB17" i="19"/>
  <c r="CD17" i="19" s="1"/>
  <c r="BP17" i="19"/>
  <c r="BR17" i="19" s="1"/>
  <c r="BV16" i="19"/>
  <c r="CB15" i="19"/>
  <c r="CD15" i="19" s="1"/>
  <c r="BP15" i="19"/>
  <c r="BR15" i="19" s="1"/>
  <c r="BV14" i="19"/>
  <c r="CB13" i="19"/>
  <c r="CD13" i="19" s="1"/>
  <c r="BP13" i="19"/>
  <c r="BR13" i="19" s="1"/>
  <c r="AJ30" i="19"/>
  <c r="AK30" i="19" s="1"/>
  <c r="AJ16" i="19"/>
  <c r="AK16" i="19" s="1"/>
  <c r="J21" i="23"/>
  <c r="BT30" i="19"/>
  <c r="BU30" i="19" s="1"/>
  <c r="BT28" i="19"/>
  <c r="BU28" i="19" s="1"/>
  <c r="BT26" i="19"/>
  <c r="BU26" i="19" s="1"/>
  <c r="BT24" i="19"/>
  <c r="BU24" i="19" s="1"/>
  <c r="BT22" i="19"/>
  <c r="BT20" i="19"/>
  <c r="BU20" i="19" s="1"/>
  <c r="BT18" i="19"/>
  <c r="BU18" i="19" s="1"/>
  <c r="BT16" i="19"/>
  <c r="BT14" i="19"/>
  <c r="BU14" i="19" s="1"/>
  <c r="Z12" i="19"/>
  <c r="BR22" i="20"/>
  <c r="R24" i="23" s="1"/>
  <c r="CA30" i="20"/>
  <c r="BF29" i="20"/>
  <c r="N31" i="23" s="1"/>
  <c r="BF26" i="20"/>
  <c r="CD27" i="20"/>
  <c r="BX20" i="20"/>
  <c r="T22" i="23" s="1"/>
  <c r="CB30" i="20"/>
  <c r="CD30" i="20" s="1"/>
  <c r="U27" i="20"/>
  <c r="AI27" i="20" s="1"/>
  <c r="BG27" i="20"/>
  <c r="BS27" i="20"/>
  <c r="CE27" i="20"/>
  <c r="BJ27" i="20"/>
  <c r="BV27" i="20"/>
  <c r="BX27" i="20" s="1"/>
  <c r="CH27" i="20"/>
  <c r="CJ27" i="20" s="1"/>
  <c r="BD30" i="20"/>
  <c r="BF30" i="20" s="1"/>
  <c r="U29" i="20"/>
  <c r="AI29" i="20" s="1"/>
  <c r="BG29" i="20"/>
  <c r="BS29" i="20"/>
  <c r="CE29" i="20"/>
  <c r="BJ29" i="20"/>
  <c r="BV29" i="20"/>
  <c r="CH29" i="20"/>
  <c r="BX28" i="20"/>
  <c r="CB27" i="20"/>
  <c r="U26" i="20"/>
  <c r="AI26" i="20" s="1"/>
  <c r="BG26" i="20"/>
  <c r="BS26" i="20"/>
  <c r="CE26" i="20"/>
  <c r="BJ26" i="20"/>
  <c r="BV26" i="20"/>
  <c r="CH26" i="20"/>
  <c r="BX25" i="20"/>
  <c r="T27" i="23" s="1"/>
  <c r="CB24" i="20"/>
  <c r="CD24" i="20" s="1"/>
  <c r="U23" i="20"/>
  <c r="AI23" i="20" s="1"/>
  <c r="BG23" i="20"/>
  <c r="BS23" i="20"/>
  <c r="CE23" i="20"/>
  <c r="BJ23" i="20"/>
  <c r="BV23" i="20"/>
  <c r="BX23" i="20" s="1"/>
  <c r="T25" i="23" s="1"/>
  <c r="CH23" i="20"/>
  <c r="BX22" i="20"/>
  <c r="CB21" i="20"/>
  <c r="CD21" i="20" s="1"/>
  <c r="U19" i="20"/>
  <c r="AI19" i="20" s="1"/>
  <c r="BG19" i="20"/>
  <c r="BS19" i="20"/>
  <c r="CE19" i="20"/>
  <c r="BJ19" i="20"/>
  <c r="BV19" i="20"/>
  <c r="BX19" i="20" s="1"/>
  <c r="T21" i="23" s="1"/>
  <c r="CH19" i="20"/>
  <c r="U17" i="20"/>
  <c r="AI17" i="20" s="1"/>
  <c r="BG17" i="20"/>
  <c r="BS17" i="20"/>
  <c r="CE17" i="20"/>
  <c r="BJ17" i="20"/>
  <c r="BV17" i="20"/>
  <c r="BX17" i="20" s="1"/>
  <c r="T19" i="23" s="1"/>
  <c r="CH17" i="20"/>
  <c r="CJ17" i="20" s="1"/>
  <c r="BS30" i="20"/>
  <c r="CI29" i="20"/>
  <c r="CJ29" i="20" s="1"/>
  <c r="BN29" i="20"/>
  <c r="CI26" i="20"/>
  <c r="CJ26" i="20" s="1"/>
  <c r="BN26" i="20"/>
  <c r="BO26" i="20" s="1"/>
  <c r="CI23" i="20"/>
  <c r="CJ23" i="20" s="1"/>
  <c r="BN23" i="20"/>
  <c r="BO23" i="20" s="1"/>
  <c r="Q25" i="23" s="1"/>
  <c r="CI20" i="20"/>
  <c r="CJ20" i="20" s="1"/>
  <c r="BK20" i="20"/>
  <c r="BN18" i="20"/>
  <c r="BZ18" i="20"/>
  <c r="CA18" i="20" s="1"/>
  <c r="U20" i="23" s="1"/>
  <c r="V18" i="20"/>
  <c r="BH18" i="20"/>
  <c r="BI18" i="20" s="1"/>
  <c r="BT18" i="20"/>
  <c r="BU18" i="20" s="1"/>
  <c r="S20" i="23" s="1"/>
  <c r="CF18" i="20"/>
  <c r="BL15" i="20"/>
  <c r="CJ14" i="20"/>
  <c r="BO14" i="20"/>
  <c r="BM29" i="20"/>
  <c r="BD27" i="20"/>
  <c r="BF27" i="20" s="1"/>
  <c r="BM26" i="20"/>
  <c r="BM23" i="20"/>
  <c r="BD21" i="20"/>
  <c r="BF21" i="20" s="1"/>
  <c r="BM19" i="20"/>
  <c r="U18" i="20"/>
  <c r="AI18" i="20" s="1"/>
  <c r="BG18" i="20"/>
  <c r="BS18" i="20"/>
  <c r="CE18" i="20"/>
  <c r="BJ18" i="20"/>
  <c r="BL18" i="20" s="1"/>
  <c r="P20" i="23" s="1"/>
  <c r="BV18" i="20"/>
  <c r="CH18" i="20"/>
  <c r="BP17" i="20"/>
  <c r="BR17" i="20" s="1"/>
  <c r="U24" i="20"/>
  <c r="AI24" i="20" s="1"/>
  <c r="BG24" i="20"/>
  <c r="BS24" i="20"/>
  <c r="CE24" i="20"/>
  <c r="BJ24" i="20"/>
  <c r="BV24" i="20"/>
  <c r="CH24" i="20"/>
  <c r="CC29" i="20"/>
  <c r="BK29" i="20"/>
  <c r="BL29" i="20" s="1"/>
  <c r="V28" i="20"/>
  <c r="BH28" i="20"/>
  <c r="BI28" i="20" s="1"/>
  <c r="BT28" i="20"/>
  <c r="CF28" i="20"/>
  <c r="BY27" i="20"/>
  <c r="CA27" i="20" s="1"/>
  <c r="CC26" i="20"/>
  <c r="CD26" i="20" s="1"/>
  <c r="BK26" i="20"/>
  <c r="BL26" i="20" s="1"/>
  <c r="V25" i="20"/>
  <c r="BH25" i="20"/>
  <c r="BT25" i="20"/>
  <c r="CF25" i="20"/>
  <c r="BY24" i="20"/>
  <c r="CA24" i="20" s="1"/>
  <c r="CC23" i="20"/>
  <c r="CD23" i="20" s="1"/>
  <c r="BK23" i="20"/>
  <c r="V22" i="20"/>
  <c r="BH22" i="20"/>
  <c r="BI22" i="20" s="1"/>
  <c r="BT22" i="20"/>
  <c r="BU22" i="20" s="1"/>
  <c r="CF22" i="20"/>
  <c r="CG22" i="20" s="1"/>
  <c r="BY21" i="20"/>
  <c r="CA21" i="20" s="1"/>
  <c r="CC20" i="20"/>
  <c r="BE20" i="20"/>
  <c r="BF20" i="20" s="1"/>
  <c r="CI19" i="20"/>
  <c r="CJ19" i="20" s="1"/>
  <c r="BK19" i="20"/>
  <c r="BL16" i="20"/>
  <c r="P18" i="23" s="1"/>
  <c r="CJ15" i="20"/>
  <c r="F25" i="23"/>
  <c r="CJ30" i="20"/>
  <c r="BP30" i="20"/>
  <c r="BR30" i="20" s="1"/>
  <c r="CB29" i="20"/>
  <c r="U28" i="20"/>
  <c r="AI28" i="20" s="1"/>
  <c r="BG28" i="20"/>
  <c r="BS28" i="20"/>
  <c r="CE28" i="20"/>
  <c r="BJ28" i="20"/>
  <c r="BV28" i="20"/>
  <c r="CH28" i="20"/>
  <c r="CJ28" i="20" s="1"/>
  <c r="X30" i="23" s="1"/>
  <c r="CB26" i="20"/>
  <c r="U25" i="20"/>
  <c r="AI25" i="20" s="1"/>
  <c r="BG25" i="20"/>
  <c r="BS25" i="20"/>
  <c r="CE25" i="20"/>
  <c r="BJ25" i="20"/>
  <c r="BV25" i="20"/>
  <c r="CH25" i="20"/>
  <c r="BX24" i="20"/>
  <c r="CB23" i="20"/>
  <c r="U22" i="20"/>
  <c r="AI22" i="20" s="1"/>
  <c r="BG22" i="20"/>
  <c r="BS22" i="20"/>
  <c r="CE22" i="20"/>
  <c r="BJ22" i="20"/>
  <c r="BV22" i="20"/>
  <c r="CH22" i="20"/>
  <c r="CJ22" i="20" s="1"/>
  <c r="CB20" i="20"/>
  <c r="BM18" i="20"/>
  <c r="BM17" i="20"/>
  <c r="BO17" i="20" s="1"/>
  <c r="BF16" i="20"/>
  <c r="CD15" i="20"/>
  <c r="BX12" i="20"/>
  <c r="CE30" i="20"/>
  <c r="CJ25" i="20"/>
  <c r="CJ18" i="20"/>
  <c r="X20" i="23" s="1"/>
  <c r="BL17" i="20"/>
  <c r="BX29" i="20"/>
  <c r="T31" i="23" s="1"/>
  <c r="U30" i="20"/>
  <c r="AI30" i="20" s="1"/>
  <c r="BZ29" i="20"/>
  <c r="BD29" i="20"/>
  <c r="BZ26" i="20"/>
  <c r="CA26" i="20" s="1"/>
  <c r="BD26" i="20"/>
  <c r="BZ23" i="20"/>
  <c r="CA23" i="20" s="1"/>
  <c r="BD23" i="20"/>
  <c r="BF23" i="20" s="1"/>
  <c r="CB19" i="20"/>
  <c r="CD19" i="20" s="1"/>
  <c r="BD19" i="20"/>
  <c r="BF19" i="20" s="1"/>
  <c r="N21" i="23" s="1"/>
  <c r="BF17" i="20"/>
  <c r="CD16" i="20"/>
  <c r="BX26" i="20"/>
  <c r="BM30" i="20"/>
  <c r="BO30" i="20" s="1"/>
  <c r="V30" i="20"/>
  <c r="BH30" i="20"/>
  <c r="BI30" i="20" s="1"/>
  <c r="BT30" i="20"/>
  <c r="BU30" i="20" s="1"/>
  <c r="CF30" i="20"/>
  <c r="CG30" i="20" s="1"/>
  <c r="BY29" i="20"/>
  <c r="CC28" i="20"/>
  <c r="CD28" i="20" s="1"/>
  <c r="BK28" i="20"/>
  <c r="BP27" i="20"/>
  <c r="BR27" i="20" s="1"/>
  <c r="V27" i="20"/>
  <c r="BH27" i="20"/>
  <c r="BI27" i="20" s="1"/>
  <c r="BT27" i="20"/>
  <c r="BU27" i="20" s="1"/>
  <c r="CF27" i="20"/>
  <c r="CG27" i="20" s="1"/>
  <c r="BY26" i="20"/>
  <c r="CC25" i="20"/>
  <c r="CD25" i="20" s="1"/>
  <c r="BK25" i="20"/>
  <c r="BL25" i="20" s="1"/>
  <c r="BP24" i="20"/>
  <c r="BR24" i="20" s="1"/>
  <c r="V24" i="20"/>
  <c r="BH24" i="20"/>
  <c r="BI24" i="20" s="1"/>
  <c r="BT24" i="20"/>
  <c r="CF24" i="20"/>
  <c r="BY23" i="20"/>
  <c r="CC22" i="20"/>
  <c r="CD22" i="20" s="1"/>
  <c r="BK22" i="20"/>
  <c r="BL22" i="20" s="1"/>
  <c r="BP21" i="20"/>
  <c r="BR21" i="20" s="1"/>
  <c r="V21" i="20"/>
  <c r="BH21" i="20"/>
  <c r="BT21" i="20"/>
  <c r="CF21" i="20"/>
  <c r="CC18" i="20"/>
  <c r="CD18" i="20" s="1"/>
  <c r="BE18" i="20"/>
  <c r="BF18" i="20" s="1"/>
  <c r="N20" i="23" s="1"/>
  <c r="BD17" i="20"/>
  <c r="CB16" i="20"/>
  <c r="BO13" i="20"/>
  <c r="CD17" i="20"/>
  <c r="E31" i="23"/>
  <c r="E19" i="23"/>
  <c r="CJ24" i="20"/>
  <c r="BN20" i="20"/>
  <c r="BO20" i="20" s="1"/>
  <c r="BZ20" i="20"/>
  <c r="CA20" i="20" s="1"/>
  <c r="V20" i="20"/>
  <c r="BH20" i="20"/>
  <c r="BI20" i="20" s="1"/>
  <c r="BT20" i="20"/>
  <c r="BU20" i="20" s="1"/>
  <c r="CF20" i="20"/>
  <c r="CB17" i="20"/>
  <c r="BR15" i="20"/>
  <c r="BL14" i="20"/>
  <c r="BM27" i="20"/>
  <c r="BO27" i="20" s="1"/>
  <c r="BM24" i="20"/>
  <c r="BO24" i="20" s="1"/>
  <c r="U20" i="20"/>
  <c r="AI20" i="20" s="1"/>
  <c r="BG20" i="20"/>
  <c r="BS20" i="20"/>
  <c r="CE20" i="20"/>
  <c r="BJ20" i="20"/>
  <c r="BV20" i="20"/>
  <c r="CH20" i="20"/>
  <c r="BY18" i="20"/>
  <c r="BX16" i="20"/>
  <c r="U16" i="20"/>
  <c r="AI16" i="20" s="1"/>
  <c r="BG16" i="20"/>
  <c r="BS16" i="20"/>
  <c r="CE16" i="20"/>
  <c r="BJ16" i="20"/>
  <c r="BV16" i="20"/>
  <c r="CH16" i="20"/>
  <c r="CJ16" i="20" s="1"/>
  <c r="BJ30" i="20"/>
  <c r="BL30" i="20" s="1"/>
  <c r="P32" i="23" s="1"/>
  <c r="BV30" i="20"/>
  <c r="BX30" i="20" s="1"/>
  <c r="CH30" i="20"/>
  <c r="U21" i="20"/>
  <c r="AI21" i="20" s="1"/>
  <c r="BG21" i="20"/>
  <c r="BS21" i="20"/>
  <c r="CE21" i="20"/>
  <c r="BJ21" i="20"/>
  <c r="BL21" i="20" s="1"/>
  <c r="P23" i="23" s="1"/>
  <c r="BV21" i="20"/>
  <c r="BX21" i="20" s="1"/>
  <c r="CH21" i="20"/>
  <c r="CJ21" i="20" s="1"/>
  <c r="BY30" i="20"/>
  <c r="BP29" i="20"/>
  <c r="BR29" i="20" s="1"/>
  <c r="V29" i="20"/>
  <c r="BH29" i="20"/>
  <c r="BT29" i="20"/>
  <c r="BU29" i="20" s="1"/>
  <c r="CF29" i="20"/>
  <c r="CG29" i="20" s="1"/>
  <c r="BL27" i="20"/>
  <c r="BP26" i="20"/>
  <c r="BR26" i="20" s="1"/>
  <c r="V26" i="20"/>
  <c r="BH26" i="20"/>
  <c r="BT26" i="20"/>
  <c r="CF26" i="20"/>
  <c r="CG26" i="20" s="1"/>
  <c r="BL24" i="20"/>
  <c r="BP23" i="20"/>
  <c r="BR23" i="20" s="1"/>
  <c r="V23" i="20"/>
  <c r="BH23" i="20"/>
  <c r="BT23" i="20"/>
  <c r="BU23" i="20" s="1"/>
  <c r="CF23" i="20"/>
  <c r="CG23" i="20" s="1"/>
  <c r="BN19" i="20"/>
  <c r="BO19" i="20" s="1"/>
  <c r="Q21" i="23" s="1"/>
  <c r="BZ19" i="20"/>
  <c r="CA19" i="20" s="1"/>
  <c r="U21" i="23" s="1"/>
  <c r="V19" i="20"/>
  <c r="BH19" i="20"/>
  <c r="BT19" i="20"/>
  <c r="BU19" i="20" s="1"/>
  <c r="CF19" i="20"/>
  <c r="CG19" i="20" s="1"/>
  <c r="BX18" i="20"/>
  <c r="BY17" i="20"/>
  <c r="BR16" i="20"/>
  <c r="P24" i="23"/>
  <c r="K15" i="23"/>
  <c r="CH15" i="20"/>
  <c r="BV15" i="20"/>
  <c r="BX15" i="20" s="1"/>
  <c r="T17" i="23" s="1"/>
  <c r="BJ15" i="20"/>
  <c r="CH14" i="20"/>
  <c r="BV14" i="20"/>
  <c r="BX14" i="20" s="1"/>
  <c r="BJ14" i="20"/>
  <c r="CH13" i="20"/>
  <c r="CJ13" i="20" s="1"/>
  <c r="BV13" i="20"/>
  <c r="BX13" i="20" s="1"/>
  <c r="BJ13" i="20"/>
  <c r="BL13" i="20" s="1"/>
  <c r="CF17" i="20"/>
  <c r="CG17" i="20" s="1"/>
  <c r="BT17" i="20"/>
  <c r="BH17" i="20"/>
  <c r="BI17" i="20" s="1"/>
  <c r="V17" i="20"/>
  <c r="CF16" i="20"/>
  <c r="CG16" i="20" s="1"/>
  <c r="BT16" i="20"/>
  <c r="BH16" i="20"/>
  <c r="V16" i="20"/>
  <c r="CF15" i="20"/>
  <c r="BT15" i="20"/>
  <c r="BH15" i="20"/>
  <c r="V15" i="20"/>
  <c r="CF14" i="20"/>
  <c r="CG14" i="20" s="1"/>
  <c r="BT14" i="20"/>
  <c r="BU14" i="20" s="1"/>
  <c r="BH14" i="20"/>
  <c r="BI14" i="20" s="1"/>
  <c r="V14" i="20"/>
  <c r="CF13" i="20"/>
  <c r="CG13" i="20" s="1"/>
  <c r="BT13" i="20"/>
  <c r="BH13" i="20"/>
  <c r="V13" i="20"/>
  <c r="CE15" i="20"/>
  <c r="BS15" i="20"/>
  <c r="BG15" i="20"/>
  <c r="CE14" i="20"/>
  <c r="BS14" i="20"/>
  <c r="BG14" i="20"/>
  <c r="CE13" i="20"/>
  <c r="BS13" i="20"/>
  <c r="BG13" i="20"/>
  <c r="BZ17" i="20"/>
  <c r="BZ16" i="20"/>
  <c r="CA16" i="20" s="1"/>
  <c r="BZ15" i="20"/>
  <c r="CA15" i="20" s="1"/>
  <c r="BZ14" i="20"/>
  <c r="CA14" i="20" s="1"/>
  <c r="BZ13" i="20"/>
  <c r="CA13" i="20" s="1"/>
  <c r="H21" i="29"/>
  <c r="W23" i="23" s="1"/>
  <c r="H16" i="29"/>
  <c r="W18" i="23" s="1"/>
  <c r="H28" i="29"/>
  <c r="W30" i="23" s="1"/>
  <c r="H23" i="29"/>
  <c r="W25" i="23" s="1"/>
  <c r="H18" i="29"/>
  <c r="W20" i="23" s="1"/>
  <c r="H12" i="29"/>
  <c r="W14" i="23" s="1"/>
  <c r="D30" i="23"/>
  <c r="D20" i="23"/>
  <c r="D19" i="23"/>
  <c r="P26" i="23"/>
  <c r="R20" i="23"/>
  <c r="R18" i="23"/>
  <c r="E27" i="23"/>
  <c r="E15" i="23"/>
  <c r="N29" i="23"/>
  <c r="BP12" i="19"/>
  <c r="K25" i="23"/>
  <c r="P19" i="23"/>
  <c r="N17" i="23"/>
  <c r="U30" i="23"/>
  <c r="E25" i="23"/>
  <c r="R30" i="23"/>
  <c r="P27" i="23"/>
  <c r="N26" i="23"/>
  <c r="T18" i="23"/>
  <c r="AN12" i="19"/>
  <c r="N27" i="23"/>
  <c r="P16" i="23"/>
  <c r="U12" i="19"/>
  <c r="E23" i="23"/>
  <c r="D28" i="23"/>
  <c r="N19" i="23"/>
  <c r="D16" i="23"/>
  <c r="U24" i="23"/>
  <c r="BY12" i="19"/>
  <c r="CA12" i="19" s="1"/>
  <c r="Q30" i="23"/>
  <c r="P17" i="23"/>
  <c r="E21" i="23"/>
  <c r="K19" i="23"/>
  <c r="K21" i="23"/>
  <c r="P31" i="23"/>
  <c r="Q24" i="23"/>
  <c r="N28" i="23"/>
  <c r="N18" i="23"/>
  <c r="N16" i="23"/>
  <c r="BD12" i="19"/>
  <c r="BF12" i="19" s="1"/>
  <c r="N30" i="23"/>
  <c r="H27" i="23"/>
  <c r="D31" i="23"/>
  <c r="F29" i="23"/>
  <c r="H28" i="23"/>
  <c r="D24" i="23"/>
  <c r="F17" i="23"/>
  <c r="H16" i="23"/>
  <c r="F27" i="23"/>
  <c r="D26" i="23"/>
  <c r="D23" i="23"/>
  <c r="H20" i="23"/>
  <c r="D32" i="23"/>
  <c r="BO26" i="18"/>
  <c r="D17" i="23"/>
  <c r="BO14" i="18"/>
  <c r="R16" i="23" s="1"/>
  <c r="D29" i="23"/>
  <c r="CB29" i="18"/>
  <c r="D27" i="23"/>
  <c r="AK18" i="18"/>
  <c r="F15" i="23"/>
  <c r="F19" i="23"/>
  <c r="H18" i="23"/>
  <c r="F22" i="23"/>
  <c r="F20" i="23"/>
  <c r="D15" i="23"/>
  <c r="H31" i="23"/>
  <c r="BC23" i="18"/>
  <c r="D25" i="23"/>
  <c r="D22" i="23"/>
  <c r="F21" i="23"/>
  <c r="AK16" i="18"/>
  <c r="F18" i="23"/>
  <c r="H29" i="23"/>
  <c r="D21" i="23"/>
  <c r="H32" i="23"/>
  <c r="F30" i="23"/>
  <c r="H26" i="23"/>
  <c r="CA21" i="18"/>
  <c r="W18" i="18"/>
  <c r="W17" i="18"/>
  <c r="CA14" i="18"/>
  <c r="W14" i="18"/>
  <c r="F31" i="23"/>
  <c r="F24" i="23"/>
  <c r="BX21" i="18"/>
  <c r="F23" i="23"/>
  <c r="D18" i="23"/>
  <c r="F32" i="23"/>
  <c r="F26" i="23"/>
  <c r="H25" i="23"/>
  <c r="CB19" i="18"/>
  <c r="W16" i="18"/>
  <c r="BQ30" i="18"/>
  <c r="AI30" i="18"/>
  <c r="V28" i="18"/>
  <c r="W28" i="18" s="1"/>
  <c r="BW27" i="18"/>
  <c r="BK27" i="18"/>
  <c r="BY26" i="18"/>
  <c r="CA26" i="18" s="1"/>
  <c r="X28" i="23" s="1"/>
  <c r="BM26" i="18"/>
  <c r="BZ25" i="18"/>
  <c r="BN25" i="18"/>
  <c r="BO25" i="18" s="1"/>
  <c r="BP23" i="18"/>
  <c r="BR23" i="18" s="1"/>
  <c r="BA23" i="18"/>
  <c r="BQ22" i="18"/>
  <c r="BB22" i="18"/>
  <c r="BC22" i="18" s="1"/>
  <c r="N24" i="23" s="1"/>
  <c r="AI21" i="18"/>
  <c r="U18" i="18"/>
  <c r="BV17" i="18"/>
  <c r="BX17" i="18" s="1"/>
  <c r="BJ17" i="18"/>
  <c r="BL17" i="18" s="1"/>
  <c r="BW16" i="18"/>
  <c r="BX16" i="18" s="1"/>
  <c r="U18" i="23" s="1"/>
  <c r="BK16" i="18"/>
  <c r="BY14" i="18"/>
  <c r="BM14" i="18"/>
  <c r="BZ13" i="18"/>
  <c r="BN13" i="18"/>
  <c r="AJ30" i="18"/>
  <c r="AK30" i="18" s="1"/>
  <c r="BP30" i="18"/>
  <c r="BB30" i="18"/>
  <c r="BT28" i="18"/>
  <c r="BU28" i="18" s="1"/>
  <c r="BV27" i="18"/>
  <c r="BJ27" i="18"/>
  <c r="BY25" i="18"/>
  <c r="BM25" i="18"/>
  <c r="BZ24" i="18"/>
  <c r="BN24" i="18"/>
  <c r="BO24" i="18" s="1"/>
  <c r="BP22" i="18"/>
  <c r="BQ21" i="18"/>
  <c r="BV16" i="18"/>
  <c r="BJ16" i="18"/>
  <c r="BW15" i="18"/>
  <c r="BX15" i="18" s="1"/>
  <c r="U17" i="23" s="1"/>
  <c r="BK15" i="18"/>
  <c r="BL15" i="18" s="1"/>
  <c r="Q17" i="23" s="1"/>
  <c r="BY13" i="18"/>
  <c r="BM13" i="18"/>
  <c r="H19" i="23"/>
  <c r="H24" i="23"/>
  <c r="BA30" i="18"/>
  <c r="V27" i="18"/>
  <c r="W27" i="18" s="1"/>
  <c r="BY24" i="18"/>
  <c r="BM24" i="18"/>
  <c r="BZ23" i="18"/>
  <c r="BN23" i="18"/>
  <c r="BO23" i="18" s="1"/>
  <c r="BP21" i="18"/>
  <c r="BA21" i="18"/>
  <c r="BC21" i="18" s="1"/>
  <c r="BQ20" i="18"/>
  <c r="BR20" i="18" s="1"/>
  <c r="BB20" i="18"/>
  <c r="BC20" i="18" s="1"/>
  <c r="U16" i="18"/>
  <c r="V15" i="18"/>
  <c r="W15" i="18" s="1"/>
  <c r="J29" i="23"/>
  <c r="J17" i="23"/>
  <c r="BZ30" i="18"/>
  <c r="BT27" i="18"/>
  <c r="BU27" i="18" s="1"/>
  <c r="BH27" i="18"/>
  <c r="BI27" i="18" s="1"/>
  <c r="P29" i="23" s="1"/>
  <c r="BV26" i="18"/>
  <c r="BX26" i="18" s="1"/>
  <c r="U28" i="23" s="1"/>
  <c r="BJ26" i="18"/>
  <c r="BL26" i="18" s="1"/>
  <c r="BW25" i="18"/>
  <c r="BX25" i="18" s="1"/>
  <c r="U27" i="23" s="1"/>
  <c r="BK25" i="18"/>
  <c r="BL25" i="18" s="1"/>
  <c r="Q27" i="23" s="1"/>
  <c r="BY23" i="18"/>
  <c r="BM23" i="18"/>
  <c r="BZ22" i="18"/>
  <c r="CA22" i="18" s="1"/>
  <c r="BV14" i="18"/>
  <c r="BX14" i="18" s="1"/>
  <c r="BJ14" i="18"/>
  <c r="BL14" i="18" s="1"/>
  <c r="BW13" i="18"/>
  <c r="BX13" i="18" s="1"/>
  <c r="BK13" i="18"/>
  <c r="BL13" i="18" s="1"/>
  <c r="H15" i="23"/>
  <c r="BX12" i="18"/>
  <c r="BY30" i="18"/>
  <c r="BM30" i="18"/>
  <c r="BO30" i="18" s="1"/>
  <c r="R32" i="23" s="1"/>
  <c r="U26" i="18"/>
  <c r="W26" i="18" s="1"/>
  <c r="BV25" i="18"/>
  <c r="BJ25" i="18"/>
  <c r="V25" i="18"/>
  <c r="BW24" i="18"/>
  <c r="BK24" i="18"/>
  <c r="U14" i="18"/>
  <c r="V13" i="18"/>
  <c r="H21" i="23"/>
  <c r="U25" i="18"/>
  <c r="BV24" i="18"/>
  <c r="BJ24" i="18"/>
  <c r="V24" i="18"/>
  <c r="W24" i="18" s="1"/>
  <c r="BW23" i="18"/>
  <c r="BX23" i="18" s="1"/>
  <c r="U25" i="23" s="1"/>
  <c r="BY21" i="18"/>
  <c r="BM21" i="18"/>
  <c r="BO21" i="18" s="1"/>
  <c r="BZ20" i="18"/>
  <c r="CA20" i="18" s="1"/>
  <c r="X22" i="23" s="1"/>
  <c r="BN20" i="18"/>
  <c r="BO20" i="18" s="1"/>
  <c r="R22" i="23" s="1"/>
  <c r="AI16" i="18"/>
  <c r="U13" i="18"/>
  <c r="AJ21" i="18"/>
  <c r="AK21" i="18" s="1"/>
  <c r="H30" i="23"/>
  <c r="BV30" i="18"/>
  <c r="BX30" i="18" s="1"/>
  <c r="BJ30" i="18"/>
  <c r="BL30" i="18" s="1"/>
  <c r="Q32" i="23" s="1"/>
  <c r="AI25" i="18"/>
  <c r="AK25" i="18" s="1"/>
  <c r="BV21" i="18"/>
  <c r="BJ21" i="18"/>
  <c r="BL21" i="18" s="1"/>
  <c r="Q23" i="23" s="1"/>
  <c r="BW20" i="18"/>
  <c r="BX20" i="18" s="1"/>
  <c r="BK20" i="18"/>
  <c r="BL20" i="18" s="1"/>
  <c r="Q22" i="23" s="1"/>
  <c r="AI13" i="18"/>
  <c r="AK13" i="18" s="1"/>
  <c r="BS21" i="18"/>
  <c r="BU21" i="18" s="1"/>
  <c r="H17" i="23"/>
  <c r="U30" i="18"/>
  <c r="W30" i="18" s="1"/>
  <c r="BZ27" i="18"/>
  <c r="CA27" i="18" s="1"/>
  <c r="BP26" i="18"/>
  <c r="BR26" i="18" s="1"/>
  <c r="BQ25" i="18"/>
  <c r="U21" i="18"/>
  <c r="W21" i="18" s="1"/>
  <c r="BP14" i="18"/>
  <c r="BR14" i="18" s="1"/>
  <c r="BQ13" i="18"/>
  <c r="BS30" i="18"/>
  <c r="BU30" i="18" s="1"/>
  <c r="BP25" i="18"/>
  <c r="BQ24" i="18"/>
  <c r="BR24" i="18" s="1"/>
  <c r="BY16" i="18"/>
  <c r="CA16" i="18" s="1"/>
  <c r="BZ15" i="18"/>
  <c r="CA15" i="18" s="1"/>
  <c r="BP13" i="18"/>
  <c r="Z12" i="18"/>
  <c r="K14" i="23"/>
  <c r="AH12" i="19"/>
  <c r="AI12" i="19"/>
  <c r="BJ12" i="19"/>
  <c r="CB12" i="19"/>
  <c r="CD12" i="19" s="1"/>
  <c r="H14" i="23"/>
  <c r="I14" i="23"/>
  <c r="AJ11" i="19"/>
  <c r="BM12" i="19"/>
  <c r="BO12" i="19" s="1"/>
  <c r="BS12" i="19"/>
  <c r="BU12" i="19" s="1"/>
  <c r="E14" i="23"/>
  <c r="BG12" i="20"/>
  <c r="BI12" i="20" s="1"/>
  <c r="BY12" i="20"/>
  <c r="CA12" i="20" s="1"/>
  <c r="U14" i="23" s="1"/>
  <c r="BJ12" i="20"/>
  <c r="BL12" i="20" s="1"/>
  <c r="CB12" i="20"/>
  <c r="U12" i="20"/>
  <c r="AI12" i="20" s="1"/>
  <c r="BM12" i="20"/>
  <c r="CE12" i="20"/>
  <c r="BP12" i="20"/>
  <c r="BR12" i="20" s="1"/>
  <c r="CH12" i="20"/>
  <c r="J14" i="23"/>
  <c r="H13" i="27"/>
  <c r="V15" i="23" s="1"/>
  <c r="BT13" i="37"/>
  <c r="BZ13" i="37"/>
  <c r="AJ13" i="37"/>
  <c r="BH13" i="37"/>
  <c r="BN13" i="37"/>
  <c r="BE13" i="37"/>
  <c r="BK13" i="37"/>
  <c r="BW13" i="37"/>
  <c r="BQ13" i="37"/>
  <c r="H14" i="36"/>
  <c r="W16" i="23" s="1"/>
  <c r="H13" i="30"/>
  <c r="U13" i="34"/>
  <c r="AI13" i="34" s="1"/>
  <c r="BV13" i="21"/>
  <c r="BJ13" i="21"/>
  <c r="AI13" i="35"/>
  <c r="AI31" i="35" s="1"/>
  <c r="H17" i="30"/>
  <c r="H29" i="30"/>
  <c r="H16" i="27"/>
  <c r="H15" i="27"/>
  <c r="H13" i="36"/>
  <c r="H30" i="27"/>
  <c r="H12" i="36"/>
  <c r="H28" i="27"/>
  <c r="H25" i="36"/>
  <c r="H27" i="27"/>
  <c r="H20" i="30"/>
  <c r="H24" i="36"/>
  <c r="H19" i="30"/>
  <c r="BF25" i="15"/>
  <c r="BF29" i="21"/>
  <c r="BF16" i="21"/>
  <c r="BI15" i="21"/>
  <c r="BL18" i="21"/>
  <c r="BO18" i="21"/>
  <c r="CA22" i="21"/>
  <c r="W16" i="21"/>
  <c r="BF16" i="32"/>
  <c r="BL21" i="32"/>
  <c r="BO30" i="32"/>
  <c r="BO15" i="32"/>
  <c r="BR12" i="32"/>
  <c r="BU21" i="32"/>
  <c r="BX12" i="32"/>
  <c r="BX17" i="32"/>
  <c r="CA22" i="32"/>
  <c r="CD22" i="32"/>
  <c r="BL27" i="34"/>
  <c r="BL15" i="34"/>
  <c r="BX29" i="34"/>
  <c r="BX17" i="34"/>
  <c r="CA27" i="34"/>
  <c r="CA15" i="34"/>
  <c r="CD23" i="34"/>
  <c r="BF26" i="35"/>
  <c r="BI24" i="35"/>
  <c r="BL24" i="35"/>
  <c r="BR22" i="35"/>
  <c r="BU20" i="35"/>
  <c r="BX20" i="35"/>
  <c r="CA18" i="35"/>
  <c r="CD30" i="35"/>
  <c r="CD17" i="35"/>
  <c r="CA12" i="37"/>
  <c r="BF28" i="21"/>
  <c r="BF15" i="21"/>
  <c r="BR18" i="21"/>
  <c r="BX20" i="21"/>
  <c r="AK12" i="32"/>
  <c r="BF29" i="32"/>
  <c r="BF15" i="32"/>
  <c r="BI24" i="32"/>
  <c r="BO29" i="32"/>
  <c r="BU16" i="32"/>
  <c r="BX30" i="32"/>
  <c r="BX16" i="32"/>
  <c r="CA21" i="32"/>
  <c r="BI28" i="34"/>
  <c r="BI16" i="34"/>
  <c r="BO24" i="34"/>
  <c r="BO12" i="34"/>
  <c r="BR21" i="34"/>
  <c r="BU18" i="34"/>
  <c r="BF12" i="35"/>
  <c r="BI23" i="35"/>
  <c r="BL23" i="35"/>
  <c r="BR21" i="35"/>
  <c r="BU18" i="35"/>
  <c r="CA17" i="35"/>
  <c r="CD29" i="35"/>
  <c r="CD16" i="35"/>
  <c r="AK26" i="37"/>
  <c r="BF26" i="37"/>
  <c r="BF29" i="37"/>
  <c r="BI12" i="37"/>
  <c r="BX28" i="37"/>
  <c r="BX17" i="37"/>
  <c r="CA25" i="15"/>
  <c r="BF27" i="21"/>
  <c r="BF14" i="21"/>
  <c r="BI27" i="21"/>
  <c r="BI12" i="21"/>
  <c r="BL29" i="21"/>
  <c r="BL16" i="21"/>
  <c r="BO16" i="21"/>
  <c r="W28" i="21"/>
  <c r="W14" i="21"/>
  <c r="BF30" i="34"/>
  <c r="BF18" i="34"/>
  <c r="BI27" i="34"/>
  <c r="BI15" i="34"/>
  <c r="BX27" i="34"/>
  <c r="BX15" i="34"/>
  <c r="CD21" i="34"/>
  <c r="W28" i="35"/>
  <c r="W14" i="35"/>
  <c r="BF24" i="35"/>
  <c r="BI22" i="35"/>
  <c r="BL22" i="35"/>
  <c r="BO21" i="35"/>
  <c r="BX18" i="35"/>
  <c r="CA30" i="35"/>
  <c r="CA16" i="35"/>
  <c r="CD28" i="35"/>
  <c r="BR23" i="32"/>
  <c r="BX24" i="32"/>
  <c r="BF29" i="34"/>
  <c r="BF17" i="34"/>
  <c r="BL24" i="34"/>
  <c r="BL12" i="34"/>
  <c r="BO22" i="34"/>
  <c r="BU28" i="34"/>
  <c r="BU16" i="34"/>
  <c r="CA12" i="34"/>
  <c r="W12" i="35"/>
  <c r="BF23" i="35"/>
  <c r="BI21" i="35"/>
  <c r="BL21" i="35"/>
  <c r="BO20" i="35"/>
  <c r="CE20" i="35" s="1"/>
  <c r="BR18" i="35"/>
  <c r="BU30" i="35"/>
  <c r="BX30" i="35"/>
  <c r="BX17" i="35"/>
  <c r="CA29" i="35"/>
  <c r="CA15" i="35"/>
  <c r="CD27" i="35"/>
  <c r="CD14" i="35"/>
  <c r="BI17" i="37"/>
  <c r="BO20" i="37"/>
  <c r="BR29" i="37"/>
  <c r="BX27" i="37"/>
  <c r="BU14" i="32"/>
  <c r="CA20" i="32"/>
  <c r="BU26" i="32"/>
  <c r="BL14" i="37"/>
  <c r="CA21" i="37"/>
  <c r="BF12" i="32"/>
  <c r="BI21" i="32"/>
  <c r="BL12" i="32"/>
  <c r="BO22" i="32"/>
  <c r="BU28" i="32"/>
  <c r="BF28" i="34"/>
  <c r="BF16" i="34"/>
  <c r="BL23" i="34"/>
  <c r="BO21" i="34"/>
  <c r="BR30" i="34"/>
  <c r="BR18" i="34"/>
  <c r="BU27" i="34"/>
  <c r="BU15" i="34"/>
  <c r="BF22" i="35"/>
  <c r="BR17" i="35"/>
  <c r="BX16" i="35"/>
  <c r="BL28" i="37"/>
  <c r="BX22" i="37"/>
  <c r="E31" i="36"/>
  <c r="BI16" i="32"/>
  <c r="BL30" i="32"/>
  <c r="BO21" i="32"/>
  <c r="BU27" i="32"/>
  <c r="CD15" i="32"/>
  <c r="BF15" i="34"/>
  <c r="BI12" i="34"/>
  <c r="BO17" i="37"/>
  <c r="CA16" i="37"/>
  <c r="BU12" i="20"/>
  <c r="BF23" i="21"/>
  <c r="BI22" i="21"/>
  <c r="BL24" i="21"/>
  <c r="BO26" i="21"/>
  <c r="BR26" i="21"/>
  <c r="BU26" i="21"/>
  <c r="BX28" i="21"/>
  <c r="CA29" i="21"/>
  <c r="CA15" i="21"/>
  <c r="CD29" i="21"/>
  <c r="CD16" i="21"/>
  <c r="BF24" i="32"/>
  <c r="BL29" i="32"/>
  <c r="BR30" i="32"/>
  <c r="BU12" i="32"/>
  <c r="CE12" i="32" s="1"/>
  <c r="BX23" i="32"/>
  <c r="CA17" i="32"/>
  <c r="CD28" i="32"/>
  <c r="CD29" i="34"/>
  <c r="BR27" i="37"/>
  <c r="BU16" i="37"/>
  <c r="AK20" i="21"/>
  <c r="BF22" i="21"/>
  <c r="BI21" i="21"/>
  <c r="BL23" i="21"/>
  <c r="BR12" i="21"/>
  <c r="BU24" i="21"/>
  <c r="CA28" i="21"/>
  <c r="CA14" i="21"/>
  <c r="CD28" i="21"/>
  <c r="CD15" i="21"/>
  <c r="BF23" i="32"/>
  <c r="CA16" i="32"/>
  <c r="CD27" i="32"/>
  <c r="BU15" i="37"/>
  <c r="AK17" i="21"/>
  <c r="AJ12" i="21"/>
  <c r="AK12" i="21" s="1"/>
  <c r="CE12" i="21" s="1"/>
  <c r="BL22" i="21"/>
  <c r="BX12" i="21"/>
  <c r="CD27" i="21"/>
  <c r="CD14" i="21"/>
  <c r="BI28" i="32"/>
  <c r="CA30" i="37"/>
  <c r="CA13" i="34"/>
  <c r="BU19" i="34"/>
  <c r="CA25" i="34"/>
  <c r="D31" i="36"/>
  <c r="BL21" i="21"/>
  <c r="BO22" i="21"/>
  <c r="BR23" i="21"/>
  <c r="BU22" i="21"/>
  <c r="BX24" i="21"/>
  <c r="CA26" i="21"/>
  <c r="CD26" i="21"/>
  <c r="BO18" i="32"/>
  <c r="BR29" i="32"/>
  <c r="BR15" i="32"/>
  <c r="BU24" i="32"/>
  <c r="CA29" i="32"/>
  <c r="CE29" i="32" s="1"/>
  <c r="BF23" i="34"/>
  <c r="BL30" i="34"/>
  <c r="BL18" i="34"/>
  <c r="BO28" i="34"/>
  <c r="BO16" i="34"/>
  <c r="BU22" i="34"/>
  <c r="CA30" i="34"/>
  <c r="W20" i="35"/>
  <c r="BF29" i="35"/>
  <c r="BF16" i="35"/>
  <c r="BI14" i="35"/>
  <c r="CE14" i="35" s="1"/>
  <c r="BL28" i="35"/>
  <c r="CE28" i="35" s="1"/>
  <c r="BL15" i="35"/>
  <c r="BO27" i="35"/>
  <c r="BO12" i="35"/>
  <c r="BR12" i="35"/>
  <c r="BU23" i="35"/>
  <c r="BX23" i="35"/>
  <c r="CD21" i="35"/>
  <c r="W26" i="37"/>
  <c r="BI29" i="37"/>
  <c r="BX16" i="37"/>
  <c r="BX21" i="37"/>
  <c r="CA29" i="37"/>
  <c r="CA15" i="37"/>
  <c r="BF18" i="21"/>
  <c r="BL20" i="21"/>
  <c r="BO21" i="21"/>
  <c r="BR22" i="21"/>
  <c r="BX23" i="21"/>
  <c r="CD12" i="21"/>
  <c r="W15" i="32"/>
  <c r="BI12" i="32"/>
  <c r="BL23" i="32"/>
  <c r="BO17" i="32"/>
  <c r="BR28" i="32"/>
  <c r="BU23" i="32"/>
  <c r="CA28" i="32"/>
  <c r="CD24" i="32"/>
  <c r="BL29" i="34"/>
  <c r="BL17" i="34"/>
  <c r="BO27" i="34"/>
  <c r="BO15" i="34"/>
  <c r="BR24" i="34"/>
  <c r="BR12" i="34"/>
  <c r="BU21" i="34"/>
  <c r="CA29" i="34"/>
  <c r="CA17" i="34"/>
  <c r="BF28" i="35"/>
  <c r="BF15" i="35"/>
  <c r="BI27" i="35"/>
  <c r="BI12" i="35"/>
  <c r="BL27" i="35"/>
  <c r="BO26" i="35"/>
  <c r="BR24" i="35"/>
  <c r="BU22" i="35"/>
  <c r="BX22" i="35"/>
  <c r="CA21" i="35"/>
  <c r="AK29" i="37"/>
  <c r="BI15" i="37"/>
  <c r="CD24" i="37"/>
  <c r="BF30" i="21"/>
  <c r="BF17" i="21"/>
  <c r="BI16" i="21"/>
  <c r="BO20" i="21"/>
  <c r="BU20" i="21"/>
  <c r="BX22" i="21"/>
  <c r="CD24" i="21"/>
  <c r="W29" i="32"/>
  <c r="BX18" i="32"/>
  <c r="BF21" i="34"/>
  <c r="BR23" i="34"/>
  <c r="BX30" i="34"/>
  <c r="CD24" i="34"/>
  <c r="BF27" i="35"/>
  <c r="BF14" i="35"/>
  <c r="BI26" i="35"/>
  <c r="BL12" i="35"/>
  <c r="BO24" i="35"/>
  <c r="BR23" i="35"/>
  <c r="BU21" i="35"/>
  <c r="BX21" i="35"/>
  <c r="CA20" i="35"/>
  <c r="CD18" i="35"/>
  <c r="BI27" i="37"/>
  <c r="F31" i="36"/>
  <c r="H11" i="36"/>
  <c r="Z30" i="37"/>
  <c r="Z18" i="37"/>
  <c r="AH22" i="37"/>
  <c r="AH29" i="37"/>
  <c r="AH17" i="37"/>
  <c r="Z23" i="37"/>
  <c r="AH26" i="37"/>
  <c r="AH14" i="37"/>
  <c r="Z21" i="37"/>
  <c r="AH25" i="37"/>
  <c r="AH13" i="37"/>
  <c r="W24" i="37"/>
  <c r="W20" i="37"/>
  <c r="AK17" i="37"/>
  <c r="W12" i="37"/>
  <c r="BE21" i="37"/>
  <c r="BQ21" i="37"/>
  <c r="BR21" i="37" s="1"/>
  <c r="T31" i="37"/>
  <c r="V23" i="37"/>
  <c r="BN23" i="37"/>
  <c r="BU25" i="37"/>
  <c r="BU13" i="37"/>
  <c r="BT23" i="37"/>
  <c r="V21" i="37"/>
  <c r="W21" i="37" s="1"/>
  <c r="BN21" i="37"/>
  <c r="BO21" i="37" s="1"/>
  <c r="AJ23" i="37"/>
  <c r="AK23" i="37" s="1"/>
  <c r="BK23" i="37"/>
  <c r="BT21" i="37"/>
  <c r="BU21" i="37" s="1"/>
  <c r="BO29" i="37"/>
  <c r="CC23" i="37"/>
  <c r="CD23" i="37" s="1"/>
  <c r="AJ21" i="37"/>
  <c r="AK21" i="37" s="1"/>
  <c r="BK21" i="37"/>
  <c r="BL21" i="37" s="1"/>
  <c r="BZ23" i="37"/>
  <c r="CA23" i="37" s="1"/>
  <c r="CC21" i="37"/>
  <c r="CD21" i="37" s="1"/>
  <c r="BL20" i="37"/>
  <c r="BF20" i="37"/>
  <c r="CD16" i="37"/>
  <c r="BH23" i="37"/>
  <c r="BR20" i="37"/>
  <c r="BE23" i="37"/>
  <c r="AI23" i="37"/>
  <c r="AK28" i="37"/>
  <c r="AK16" i="37"/>
  <c r="BF22" i="37"/>
  <c r="BJ26" i="37"/>
  <c r="BL26" i="37" s="1"/>
  <c r="BL30" i="37"/>
  <c r="BL18" i="37"/>
  <c r="BR24" i="37"/>
  <c r="BR12" i="37"/>
  <c r="BS23" i="37"/>
  <c r="BS31" i="37" s="1"/>
  <c r="BU24" i="37"/>
  <c r="BU12" i="37"/>
  <c r="BX24" i="37"/>
  <c r="BX12" i="37"/>
  <c r="CA26" i="37"/>
  <c r="CD27" i="37"/>
  <c r="W22" i="37"/>
  <c r="AK27" i="37"/>
  <c r="AK15" i="37"/>
  <c r="BF21" i="37"/>
  <c r="BL29" i="37"/>
  <c r="BL17" i="37"/>
  <c r="BM14" i="37"/>
  <c r="BO14" i="37" s="1"/>
  <c r="BY20" i="37"/>
  <c r="CD26" i="37"/>
  <c r="CD12" i="37"/>
  <c r="AK14" i="37"/>
  <c r="BI24" i="37"/>
  <c r="BJ23" i="37"/>
  <c r="BL16" i="37"/>
  <c r="BR22" i="37"/>
  <c r="CA24" i="37"/>
  <c r="BL27" i="37"/>
  <c r="BL15" i="37"/>
  <c r="BO30" i="37"/>
  <c r="BO18" i="37"/>
  <c r="AK24" i="37"/>
  <c r="AK12" i="37"/>
  <c r="BF30" i="37"/>
  <c r="BF18" i="37"/>
  <c r="BI22" i="37"/>
  <c r="BP14" i="37"/>
  <c r="BR14" i="37" s="1"/>
  <c r="BU20" i="37"/>
  <c r="BV14" i="37"/>
  <c r="BX20" i="37"/>
  <c r="CA22" i="37"/>
  <c r="W30" i="37"/>
  <c r="W18" i="37"/>
  <c r="BI21" i="37"/>
  <c r="BM23" i="37"/>
  <c r="BO23" i="37" s="1"/>
  <c r="BO28" i="37"/>
  <c r="BO16" i="37"/>
  <c r="W29" i="37"/>
  <c r="W17" i="37"/>
  <c r="AK22" i="37"/>
  <c r="BD23" i="37"/>
  <c r="BF23" i="37" s="1"/>
  <c r="BF28" i="37"/>
  <c r="BF16" i="37"/>
  <c r="BI20" i="37"/>
  <c r="BL24" i="37"/>
  <c r="BL12" i="37"/>
  <c r="BO27" i="37"/>
  <c r="BO15" i="37"/>
  <c r="BP26" i="37"/>
  <c r="BR26" i="37" s="1"/>
  <c r="BR30" i="37"/>
  <c r="BR18" i="37"/>
  <c r="BU18" i="37"/>
  <c r="BV26" i="37"/>
  <c r="BX26" i="37" s="1"/>
  <c r="BX30" i="37"/>
  <c r="BX18" i="37"/>
  <c r="BY14" i="37"/>
  <c r="CA20" i="37"/>
  <c r="CD20" i="37"/>
  <c r="U23" i="37"/>
  <c r="W23" i="37" s="1"/>
  <c r="W28" i="37"/>
  <c r="W16" i="37"/>
  <c r="BF27" i="37"/>
  <c r="BF15" i="37"/>
  <c r="BO26" i="37"/>
  <c r="BU17" i="37"/>
  <c r="BX29" i="37"/>
  <c r="CB14" i="37"/>
  <c r="W15" i="37"/>
  <c r="AK20" i="37"/>
  <c r="BI18" i="37"/>
  <c r="BL22" i="37"/>
  <c r="BP23" i="37"/>
  <c r="BR23" i="37" s="1"/>
  <c r="BR16" i="37"/>
  <c r="BV23" i="37"/>
  <c r="BX23" i="37" s="1"/>
  <c r="CA18" i="37"/>
  <c r="CD18" i="37"/>
  <c r="W14" i="37"/>
  <c r="BO12" i="37"/>
  <c r="BR15" i="37"/>
  <c r="BX15" i="37"/>
  <c r="CA17" i="37"/>
  <c r="CD14" i="37"/>
  <c r="S31" i="37"/>
  <c r="AK30" i="37"/>
  <c r="AK18" i="37"/>
  <c r="BF24" i="37"/>
  <c r="BF12" i="37"/>
  <c r="BG23" i="37"/>
  <c r="BI28" i="37"/>
  <c r="BI16" i="37"/>
  <c r="BU26" i="37"/>
  <c r="BU14" i="37"/>
  <c r="BX14" i="37"/>
  <c r="CD17" i="37"/>
  <c r="BR25" i="37"/>
  <c r="BO19" i="37"/>
  <c r="BR19" i="37"/>
  <c r="BY25" i="37"/>
  <c r="CA25" i="37" s="1"/>
  <c r="BY13" i="37"/>
  <c r="CA13" i="37" s="1"/>
  <c r="U19" i="37"/>
  <c r="W19" i="37" s="1"/>
  <c r="BD25" i="37"/>
  <c r="BF25" i="37" s="1"/>
  <c r="BD13" i="37"/>
  <c r="BF13" i="37" s="1"/>
  <c r="BJ19" i="37"/>
  <c r="BL19" i="37" s="1"/>
  <c r="BP25" i="37"/>
  <c r="BP13" i="37"/>
  <c r="BR13" i="37" s="1"/>
  <c r="AI19" i="37"/>
  <c r="BV25" i="37"/>
  <c r="BX25" i="37" s="1"/>
  <c r="BV13" i="37"/>
  <c r="BX13" i="37" s="1"/>
  <c r="CB19" i="37"/>
  <c r="CD19" i="37" s="1"/>
  <c r="BG19" i="37"/>
  <c r="BI19" i="37" s="1"/>
  <c r="BM25" i="37"/>
  <c r="BO25" i="37" s="1"/>
  <c r="BM13" i="37"/>
  <c r="BO13" i="37" s="1"/>
  <c r="BS19" i="37"/>
  <c r="BU19" i="37" s="1"/>
  <c r="BY19" i="37"/>
  <c r="CA19" i="37" s="1"/>
  <c r="U25" i="37"/>
  <c r="W25" i="37" s="1"/>
  <c r="U13" i="37"/>
  <c r="W13" i="37" s="1"/>
  <c r="BD19" i="37"/>
  <c r="BF19" i="37" s="1"/>
  <c r="BJ25" i="37"/>
  <c r="BL25" i="37" s="1"/>
  <c r="BJ13" i="37"/>
  <c r="BL13" i="37" s="1"/>
  <c r="BP19" i="37"/>
  <c r="AI25" i="37"/>
  <c r="AK25" i="37" s="1"/>
  <c r="AI13" i="37"/>
  <c r="AK13" i="37" s="1"/>
  <c r="BV19" i="37"/>
  <c r="BX19" i="37" s="1"/>
  <c r="CB25" i="37"/>
  <c r="CD25" i="37" s="1"/>
  <c r="CB13" i="37"/>
  <c r="CD13" i="37" s="1"/>
  <c r="BG25" i="37"/>
  <c r="BI25" i="37" s="1"/>
  <c r="BG13" i="37"/>
  <c r="BI13" i="37" s="1"/>
  <c r="AH16" i="35"/>
  <c r="AH26" i="35"/>
  <c r="AH25" i="35"/>
  <c r="AH13" i="35"/>
  <c r="AH20" i="35"/>
  <c r="Z21" i="35"/>
  <c r="AH24" i="35"/>
  <c r="AH12" i="35"/>
  <c r="AH23" i="35"/>
  <c r="AH22" i="35"/>
  <c r="Z30" i="35"/>
  <c r="Z18" i="35"/>
  <c r="AH14" i="35"/>
  <c r="AH21" i="35"/>
  <c r="Z29" i="35"/>
  <c r="Z17" i="35"/>
  <c r="AH19" i="35"/>
  <c r="Z27" i="35"/>
  <c r="Z15" i="35"/>
  <c r="AH30" i="35"/>
  <c r="AH18" i="35"/>
  <c r="AH29" i="35"/>
  <c r="AH17" i="35"/>
  <c r="Z24" i="35"/>
  <c r="Z12" i="35"/>
  <c r="AH27" i="35"/>
  <c r="AH15" i="35"/>
  <c r="W18" i="35"/>
  <c r="AK24" i="35"/>
  <c r="W17" i="35"/>
  <c r="AK23" i="35"/>
  <c r="W30" i="35"/>
  <c r="W16" i="35"/>
  <c r="AK22" i="35"/>
  <c r="W29" i="35"/>
  <c r="W15" i="35"/>
  <c r="CE15" i="35" s="1"/>
  <c r="AK21" i="35"/>
  <c r="AK20" i="35"/>
  <c r="W27" i="35"/>
  <c r="W26" i="35"/>
  <c r="AK18" i="35"/>
  <c r="AK30" i="35"/>
  <c r="AK17" i="35"/>
  <c r="W23" i="35"/>
  <c r="CE23" i="35" s="1"/>
  <c r="W22" i="35"/>
  <c r="AK28" i="35"/>
  <c r="BL19" i="35"/>
  <c r="BG25" i="35"/>
  <c r="BG13" i="35"/>
  <c r="BM19" i="35"/>
  <c r="BS25" i="35"/>
  <c r="BU25" i="35" s="1"/>
  <c r="BS13" i="35"/>
  <c r="BU13" i="35" s="1"/>
  <c r="BY19" i="35"/>
  <c r="BH19" i="35"/>
  <c r="BN25" i="35"/>
  <c r="BN13" i="35"/>
  <c r="BT19" i="35"/>
  <c r="BZ25" i="35"/>
  <c r="BZ13" i="35"/>
  <c r="U19" i="35"/>
  <c r="W19" i="35" s="1"/>
  <c r="V25" i="35"/>
  <c r="V13" i="35"/>
  <c r="BD25" i="35"/>
  <c r="BF25" i="35" s="1"/>
  <c r="BD13" i="35"/>
  <c r="BF13" i="35" s="1"/>
  <c r="BJ19" i="35"/>
  <c r="BP25" i="35"/>
  <c r="BR25" i="35" s="1"/>
  <c r="BP13" i="35"/>
  <c r="BR13" i="35" s="1"/>
  <c r="BV19" i="35"/>
  <c r="BX19" i="35" s="1"/>
  <c r="CB25" i="35"/>
  <c r="CD25" i="35" s="1"/>
  <c r="CB13" i="35"/>
  <c r="CD13" i="35" s="1"/>
  <c r="AI19" i="35"/>
  <c r="AK19" i="35" s="1"/>
  <c r="BE19" i="35"/>
  <c r="BK25" i="35"/>
  <c r="BK13" i="35"/>
  <c r="BQ19" i="35"/>
  <c r="BW25" i="35"/>
  <c r="BX25" i="35" s="1"/>
  <c r="BW13" i="35"/>
  <c r="BX13" i="35" s="1"/>
  <c r="CC19" i="35"/>
  <c r="CD19" i="35" s="1"/>
  <c r="AJ25" i="35"/>
  <c r="AK25" i="35" s="1"/>
  <c r="AJ13" i="35"/>
  <c r="AK13" i="35" s="1"/>
  <c r="BG19" i="35"/>
  <c r="BM25" i="35"/>
  <c r="BM13" i="35"/>
  <c r="BS19" i="35"/>
  <c r="BY25" i="35"/>
  <c r="BY13" i="35"/>
  <c r="BH25" i="35"/>
  <c r="BH13" i="35"/>
  <c r="BN19" i="35"/>
  <c r="BZ19" i="35"/>
  <c r="U25" i="35"/>
  <c r="U13" i="35"/>
  <c r="BD19" i="35"/>
  <c r="BJ25" i="35"/>
  <c r="BJ13" i="35"/>
  <c r="BP19" i="35"/>
  <c r="AH19" i="34"/>
  <c r="AH29" i="34"/>
  <c r="AH17" i="34"/>
  <c r="Z29" i="34"/>
  <c r="Z17" i="34"/>
  <c r="AH28" i="34"/>
  <c r="AH16" i="34"/>
  <c r="AH27" i="34"/>
  <c r="AH15" i="34"/>
  <c r="Z27" i="34"/>
  <c r="Z15" i="34"/>
  <c r="AH26" i="34"/>
  <c r="AH14" i="34"/>
  <c r="Z30" i="34"/>
  <c r="Z18" i="34"/>
  <c r="Z26" i="34"/>
  <c r="Z14" i="34"/>
  <c r="AH25" i="34"/>
  <c r="AH13" i="34"/>
  <c r="Z13" i="34"/>
  <c r="AH24" i="34"/>
  <c r="AH12" i="34"/>
  <c r="Z24" i="34"/>
  <c r="Z12" i="34"/>
  <c r="AH23" i="34"/>
  <c r="Z23" i="34"/>
  <c r="AH22" i="34"/>
  <c r="AH21" i="34"/>
  <c r="Z21" i="34"/>
  <c r="AK25" i="34"/>
  <c r="AK13" i="34"/>
  <c r="AK12" i="34"/>
  <c r="W29" i="34"/>
  <c r="W22" i="34"/>
  <c r="W17" i="34"/>
  <c r="W15" i="34"/>
  <c r="W21" i="34"/>
  <c r="W27" i="34"/>
  <c r="W30" i="34"/>
  <c r="W18" i="34"/>
  <c r="CD13" i="34"/>
  <c r="AK23" i="34"/>
  <c r="BF19" i="34"/>
  <c r="CA26" i="34"/>
  <c r="CA14" i="34"/>
  <c r="BI26" i="34"/>
  <c r="AK29" i="34"/>
  <c r="AK17" i="34"/>
  <c r="AK15" i="34"/>
  <c r="AK28" i="34"/>
  <c r="AK16" i="34"/>
  <c r="CE16" i="34" s="1"/>
  <c r="AI27" i="34"/>
  <c r="AK27" i="34" s="1"/>
  <c r="AI15" i="34"/>
  <c r="AJ22" i="34"/>
  <c r="AK22" i="34" s="1"/>
  <c r="CB20" i="34"/>
  <c r="CD20" i="34" s="1"/>
  <c r="U26" i="34"/>
  <c r="AI26" i="34" s="1"/>
  <c r="AK26" i="34" s="1"/>
  <c r="U14" i="34"/>
  <c r="AI14" i="34" s="1"/>
  <c r="AK14" i="34" s="1"/>
  <c r="W28" i="34"/>
  <c r="W16" i="34"/>
  <c r="AJ21" i="34"/>
  <c r="AK21" i="34" s="1"/>
  <c r="BD19" i="34"/>
  <c r="BJ25" i="34"/>
  <c r="BL25" i="34" s="1"/>
  <c r="BJ13" i="34"/>
  <c r="BL13" i="34" s="1"/>
  <c r="BP19" i="34"/>
  <c r="BR19" i="34" s="1"/>
  <c r="BV25" i="34"/>
  <c r="BX25" i="34" s="1"/>
  <c r="BV13" i="34"/>
  <c r="BX13" i="34" s="1"/>
  <c r="CB19" i="34"/>
  <c r="CD19" i="34" s="1"/>
  <c r="W26" i="34"/>
  <c r="W14" i="34"/>
  <c r="AJ19" i="34"/>
  <c r="BG26" i="34"/>
  <c r="BG14" i="34"/>
  <c r="BI14" i="34" s="1"/>
  <c r="BM20" i="34"/>
  <c r="BO20" i="34" s="1"/>
  <c r="BS26" i="34"/>
  <c r="BU26" i="34" s="1"/>
  <c r="BS14" i="34"/>
  <c r="BU14" i="34" s="1"/>
  <c r="BY20" i="34"/>
  <c r="CA20" i="34" s="1"/>
  <c r="W25" i="34"/>
  <c r="W13" i="34"/>
  <c r="AJ30" i="34"/>
  <c r="AK30" i="34" s="1"/>
  <c r="AJ18" i="34"/>
  <c r="AK18" i="34" s="1"/>
  <c r="BG25" i="34"/>
  <c r="BI25" i="34" s="1"/>
  <c r="BG13" i="34"/>
  <c r="BI13" i="34" s="1"/>
  <c r="BM19" i="34"/>
  <c r="BO19" i="34" s="1"/>
  <c r="BS25" i="34"/>
  <c r="BU25" i="34" s="1"/>
  <c r="BS13" i="34"/>
  <c r="BU13" i="34" s="1"/>
  <c r="BY19" i="34"/>
  <c r="CA19" i="34" s="1"/>
  <c r="W24" i="34"/>
  <c r="W12" i="34"/>
  <c r="W23" i="34"/>
  <c r="BD26" i="34"/>
  <c r="BF26" i="34" s="1"/>
  <c r="BD14" i="34"/>
  <c r="BF14" i="34" s="1"/>
  <c r="BJ20" i="34"/>
  <c r="BL20" i="34" s="1"/>
  <c r="BP26" i="34"/>
  <c r="BR26" i="34" s="1"/>
  <c r="BP14" i="34"/>
  <c r="BR14" i="34" s="1"/>
  <c r="BV20" i="34"/>
  <c r="BX20" i="34" s="1"/>
  <c r="CB26" i="34"/>
  <c r="CD26" i="34" s="1"/>
  <c r="CB14" i="34"/>
  <c r="CD14" i="34" s="1"/>
  <c r="U20" i="34"/>
  <c r="AI20" i="34" s="1"/>
  <c r="AK20" i="34" s="1"/>
  <c r="BD25" i="34"/>
  <c r="BF25" i="34" s="1"/>
  <c r="BD13" i="34"/>
  <c r="BF13" i="34" s="1"/>
  <c r="BJ19" i="34"/>
  <c r="BL19" i="34" s="1"/>
  <c r="BP25" i="34"/>
  <c r="BR25" i="34" s="1"/>
  <c r="BP13" i="34"/>
  <c r="BR13" i="34" s="1"/>
  <c r="BV19" i="34"/>
  <c r="BX19" i="34" s="1"/>
  <c r="CB25" i="34"/>
  <c r="CD25" i="34" s="1"/>
  <c r="CB13" i="34"/>
  <c r="U19" i="34"/>
  <c r="AI19" i="34" s="1"/>
  <c r="BG20" i="34"/>
  <c r="BI20" i="34" s="1"/>
  <c r="BM26" i="34"/>
  <c r="BO26" i="34" s="1"/>
  <c r="BM14" i="34"/>
  <c r="BO14" i="34" s="1"/>
  <c r="BG19" i="34"/>
  <c r="BI19" i="34" s="1"/>
  <c r="BM25" i="34"/>
  <c r="BO25" i="34" s="1"/>
  <c r="BM13" i="34"/>
  <c r="BO13" i="34" s="1"/>
  <c r="CD25" i="32"/>
  <c r="BF26" i="32"/>
  <c r="BR14" i="32"/>
  <c r="BJ25" i="32"/>
  <c r="U19" i="32"/>
  <c r="BG25" i="32"/>
  <c r="BG13" i="32"/>
  <c r="BM19" i="32"/>
  <c r="BS25" i="32"/>
  <c r="BU25" i="32" s="1"/>
  <c r="BS13" i="32"/>
  <c r="BU13" i="32" s="1"/>
  <c r="BY19" i="32"/>
  <c r="CA19" i="32" s="1"/>
  <c r="V25" i="32"/>
  <c r="V13" i="32"/>
  <c r="AK22" i="32"/>
  <c r="BH19" i="32"/>
  <c r="BN25" i="32"/>
  <c r="BN13" i="32"/>
  <c r="BT19" i="32"/>
  <c r="BU19" i="32" s="1"/>
  <c r="BZ25" i="32"/>
  <c r="BZ13" i="32"/>
  <c r="CA13" i="32" s="1"/>
  <c r="W24" i="32"/>
  <c r="W12" i="32"/>
  <c r="AI26" i="32"/>
  <c r="AK26" i="32" s="1"/>
  <c r="AI14" i="32"/>
  <c r="AK14" i="32" s="1"/>
  <c r="AK21" i="32"/>
  <c r="BD26" i="32"/>
  <c r="BD14" i="32"/>
  <c r="BF14" i="32" s="1"/>
  <c r="BJ20" i="32"/>
  <c r="BL20" i="32" s="1"/>
  <c r="BP26" i="32"/>
  <c r="BR26" i="32" s="1"/>
  <c r="BP14" i="32"/>
  <c r="BV20" i="32"/>
  <c r="BX20" i="32" s="1"/>
  <c r="CB26" i="32"/>
  <c r="CD26" i="32" s="1"/>
  <c r="CB14" i="32"/>
  <c r="CD14" i="32" s="1"/>
  <c r="W23" i="32"/>
  <c r="AI25" i="32"/>
  <c r="AK25" i="32" s="1"/>
  <c r="AI13" i="32"/>
  <c r="AK13" i="32" s="1"/>
  <c r="AJ20" i="32"/>
  <c r="BD25" i="32"/>
  <c r="BF25" i="32" s="1"/>
  <c r="BD13" i="32"/>
  <c r="BF13" i="32" s="1"/>
  <c r="BE20" i="32"/>
  <c r="BJ19" i="32"/>
  <c r="BL19" i="32" s="1"/>
  <c r="BK26" i="32"/>
  <c r="BK14" i="32"/>
  <c r="BP25" i="32"/>
  <c r="BR25" i="32" s="1"/>
  <c r="BP13" i="32"/>
  <c r="BR13" i="32" s="1"/>
  <c r="BQ20" i="32"/>
  <c r="BV19" i="32"/>
  <c r="BX19" i="32" s="1"/>
  <c r="BW26" i="32"/>
  <c r="BX26" i="32" s="1"/>
  <c r="BW14" i="32"/>
  <c r="BX14" i="32" s="1"/>
  <c r="CB25" i="32"/>
  <c r="CB13" i="32"/>
  <c r="CD13" i="32" s="1"/>
  <c r="CC20" i="32"/>
  <c r="CD20" i="32" s="1"/>
  <c r="W22" i="32"/>
  <c r="AJ19" i="32"/>
  <c r="AK19" i="32" s="1"/>
  <c r="BE19" i="32"/>
  <c r="BF19" i="32" s="1"/>
  <c r="BK25" i="32"/>
  <c r="BK13" i="32"/>
  <c r="BL13" i="32" s="1"/>
  <c r="BQ19" i="32"/>
  <c r="BR19" i="32" s="1"/>
  <c r="BW25" i="32"/>
  <c r="BX25" i="32" s="1"/>
  <c r="BW13" i="32"/>
  <c r="BX13" i="32" s="1"/>
  <c r="CC19" i="32"/>
  <c r="CD19" i="32" s="1"/>
  <c r="U26" i="32"/>
  <c r="W26" i="32" s="1"/>
  <c r="U14" i="32"/>
  <c r="W14" i="32" s="1"/>
  <c r="W21" i="32"/>
  <c r="AK23" i="32"/>
  <c r="AK30" i="32"/>
  <c r="AK18" i="32"/>
  <c r="BG20" i="32"/>
  <c r="BI20" i="32" s="1"/>
  <c r="BM26" i="32"/>
  <c r="BO26" i="32" s="1"/>
  <c r="BM14" i="32"/>
  <c r="BO14" i="32" s="1"/>
  <c r="BS20" i="32"/>
  <c r="BU20" i="32" s="1"/>
  <c r="BY26" i="32"/>
  <c r="CA26" i="32" s="1"/>
  <c r="BY14" i="32"/>
  <c r="CA14" i="32" s="1"/>
  <c r="U25" i="32"/>
  <c r="U13" i="32"/>
  <c r="V20" i="32"/>
  <c r="W20" i="32" s="1"/>
  <c r="AK29" i="32"/>
  <c r="AK17" i="32"/>
  <c r="BG19" i="32"/>
  <c r="BH26" i="32"/>
  <c r="BI26" i="32" s="1"/>
  <c r="BH14" i="32"/>
  <c r="BI14" i="32" s="1"/>
  <c r="BM25" i="32"/>
  <c r="BM13" i="32"/>
  <c r="BN20" i="32"/>
  <c r="BO20" i="32" s="1"/>
  <c r="BY25" i="32"/>
  <c r="V19" i="32"/>
  <c r="W19" i="32" s="1"/>
  <c r="AK28" i="32"/>
  <c r="AK16" i="32"/>
  <c r="BH25" i="32"/>
  <c r="BI25" i="32" s="1"/>
  <c r="BH13" i="32"/>
  <c r="BN19" i="32"/>
  <c r="BO19" i="32" s="1"/>
  <c r="AI20" i="32"/>
  <c r="AK27" i="32"/>
  <c r="AK15" i="32"/>
  <c r="BD20" i="32"/>
  <c r="BJ26" i="32"/>
  <c r="BJ14" i="32"/>
  <c r="BP20" i="32"/>
  <c r="Z25" i="32"/>
  <c r="Z13" i="32"/>
  <c r="AH25" i="32"/>
  <c r="AH13" i="32"/>
  <c r="Z23" i="32"/>
  <c r="AH23" i="32"/>
  <c r="AH22" i="32"/>
  <c r="Z21" i="32"/>
  <c r="AH26" i="32"/>
  <c r="AH14" i="32"/>
  <c r="AH21" i="32"/>
  <c r="Z20" i="32"/>
  <c r="AH20" i="32"/>
  <c r="Z19" i="32"/>
  <c r="AH19" i="32"/>
  <c r="Z30" i="32"/>
  <c r="Z18" i="32"/>
  <c r="AH30" i="32"/>
  <c r="AH18" i="32"/>
  <c r="Z29" i="32"/>
  <c r="Z17" i="32"/>
  <c r="AH29" i="32"/>
  <c r="AH17" i="32"/>
  <c r="Z28" i="32"/>
  <c r="Z16" i="32"/>
  <c r="Z27" i="32"/>
  <c r="Z15" i="32"/>
  <c r="AH27" i="32"/>
  <c r="AH15" i="32"/>
  <c r="AH12" i="20"/>
  <c r="Z12" i="20"/>
  <c r="AH25" i="21"/>
  <c r="AH13" i="21"/>
  <c r="AH29" i="21"/>
  <c r="AH19" i="21"/>
  <c r="AH17" i="21"/>
  <c r="CE17" i="21" s="1"/>
  <c r="AH28" i="21"/>
  <c r="AH16" i="21"/>
  <c r="AH30" i="21"/>
  <c r="AH18" i="21"/>
  <c r="Z29" i="21"/>
  <c r="Z17" i="21"/>
  <c r="Z19" i="21"/>
  <c r="AH26" i="21"/>
  <c r="AH14" i="21"/>
  <c r="AH24" i="21"/>
  <c r="AH12" i="21"/>
  <c r="AH23" i="21"/>
  <c r="AH22" i="21"/>
  <c r="AH21" i="21"/>
  <c r="AH20" i="21"/>
  <c r="AJ14" i="21"/>
  <c r="AK14" i="21" s="1"/>
  <c r="W24" i="21"/>
  <c r="AJ27" i="21"/>
  <c r="AK27" i="21" s="1"/>
  <c r="W22" i="21"/>
  <c r="AJ26" i="21"/>
  <c r="AK26" i="21" s="1"/>
  <c r="W21" i="21"/>
  <c r="W20" i="21"/>
  <c r="Z28" i="21"/>
  <c r="Z16" i="21"/>
  <c r="W18" i="21"/>
  <c r="Z27" i="21"/>
  <c r="Z15" i="21"/>
  <c r="W30" i="21"/>
  <c r="Z25" i="21"/>
  <c r="Z13" i="21"/>
  <c r="W15" i="21"/>
  <c r="BL19" i="21"/>
  <c r="BF25" i="21"/>
  <c r="U25" i="21"/>
  <c r="AI25" i="21" s="1"/>
  <c r="U13" i="21"/>
  <c r="AI13" i="21" s="1"/>
  <c r="AJ22" i="21"/>
  <c r="AK22" i="21" s="1"/>
  <c r="BG25" i="21"/>
  <c r="BG13" i="21"/>
  <c r="BM19" i="21"/>
  <c r="BS25" i="21"/>
  <c r="BU25" i="21" s="1"/>
  <c r="BS13" i="21"/>
  <c r="BU13" i="21" s="1"/>
  <c r="BY19" i="21"/>
  <c r="CA19" i="21" s="1"/>
  <c r="V19" i="21"/>
  <c r="AJ21" i="21"/>
  <c r="BH19" i="21"/>
  <c r="BN25" i="21"/>
  <c r="BN13" i="21"/>
  <c r="BT19" i="21"/>
  <c r="BU19" i="21" s="1"/>
  <c r="BZ25" i="21"/>
  <c r="CA25" i="21" s="1"/>
  <c r="BZ13" i="21"/>
  <c r="CA13" i="21" s="1"/>
  <c r="BD25" i="21"/>
  <c r="BD13" i="21"/>
  <c r="BF13" i="21" s="1"/>
  <c r="BJ19" i="21"/>
  <c r="BP25" i="21"/>
  <c r="BR25" i="21" s="1"/>
  <c r="BP13" i="21"/>
  <c r="BR13" i="21" s="1"/>
  <c r="BV19" i="21"/>
  <c r="BX19" i="21" s="1"/>
  <c r="CB25" i="21"/>
  <c r="CD25" i="21" s="1"/>
  <c r="CB13" i="21"/>
  <c r="CD13" i="21" s="1"/>
  <c r="W23" i="21"/>
  <c r="BE19" i="21"/>
  <c r="BF19" i="21" s="1"/>
  <c r="BK25" i="21"/>
  <c r="BL25" i="21" s="1"/>
  <c r="BK13" i="21"/>
  <c r="BL13" i="21" s="1"/>
  <c r="BQ19" i="21"/>
  <c r="BR19" i="21" s="1"/>
  <c r="BW25" i="21"/>
  <c r="BX25" i="21" s="1"/>
  <c r="BW13" i="21"/>
  <c r="CC19" i="21"/>
  <c r="CD19" i="21" s="1"/>
  <c r="U19" i="21"/>
  <c r="AI19" i="21" s="1"/>
  <c r="BG19" i="21"/>
  <c r="BM25" i="21"/>
  <c r="BM13" i="21"/>
  <c r="AK30" i="21"/>
  <c r="V25" i="21"/>
  <c r="V13" i="21"/>
  <c r="BH25" i="21"/>
  <c r="BH13" i="21"/>
  <c r="BN19" i="21"/>
  <c r="BO19" i="21" s="1"/>
  <c r="BO12" i="20"/>
  <c r="CG12" i="20"/>
  <c r="CJ12" i="20"/>
  <c r="W12" i="20"/>
  <c r="BX12" i="19"/>
  <c r="BR12" i="19"/>
  <c r="BU12" i="18"/>
  <c r="BL12" i="18"/>
  <c r="BO12" i="18"/>
  <c r="BR12" i="18"/>
  <c r="CA12" i="18"/>
  <c r="BC12" i="18"/>
  <c r="BY11" i="18"/>
  <c r="CA11" i="18" s="1"/>
  <c r="AJ12" i="20"/>
  <c r="AK12" i="20" s="1"/>
  <c r="CD12" i="20"/>
  <c r="BF12" i="20"/>
  <c r="AK12" i="19"/>
  <c r="BL12" i="19"/>
  <c r="W12" i="19"/>
  <c r="BH12" i="19" s="1"/>
  <c r="BI12" i="19" s="1"/>
  <c r="AK12" i="18"/>
  <c r="W12" i="18"/>
  <c r="AH12" i="18"/>
  <c r="Z22" i="15"/>
  <c r="AH23" i="15"/>
  <c r="Z17" i="15"/>
  <c r="Z16" i="15"/>
  <c r="BR15" i="15"/>
  <c r="CB12" i="15"/>
  <c r="BO22" i="15"/>
  <c r="BS24" i="15"/>
  <c r="BU24" i="15" s="1"/>
  <c r="V18" i="15"/>
  <c r="W18" i="15" s="1"/>
  <c r="BD24" i="15"/>
  <c r="BF24" i="15" s="1"/>
  <c r="BN21" i="15"/>
  <c r="BP14" i="15"/>
  <c r="BW19" i="15"/>
  <c r="BX19" i="15" s="1"/>
  <c r="BH21" i="15"/>
  <c r="BI25" i="15"/>
  <c r="BE18" i="15"/>
  <c r="BK18" i="15"/>
  <c r="BQ18" i="15"/>
  <c r="BR18" i="15" s="1"/>
  <c r="CB24" i="15"/>
  <c r="BH18" i="15"/>
  <c r="BI18" i="15" s="1"/>
  <c r="BE21" i="15"/>
  <c r="BJ24" i="15"/>
  <c r="BL24" i="15" s="1"/>
  <c r="BV26" i="15"/>
  <c r="BY26" i="15"/>
  <c r="CA26" i="15" s="1"/>
  <c r="U26" i="15"/>
  <c r="W26" i="15" s="1"/>
  <c r="BJ23" i="15"/>
  <c r="BL23" i="15" s="1"/>
  <c r="BQ21" i="15"/>
  <c r="BE19" i="15"/>
  <c r="BF19" i="15" s="1"/>
  <c r="AI12" i="15"/>
  <c r="BV24" i="15"/>
  <c r="BX24" i="15" s="1"/>
  <c r="BY24" i="15"/>
  <c r="CA24" i="15" s="1"/>
  <c r="AJ19" i="15"/>
  <c r="AK19" i="15" s="1"/>
  <c r="U24" i="15"/>
  <c r="W24" i="15" s="1"/>
  <c r="BS26" i="15"/>
  <c r="BV23" i="15"/>
  <c r="BU25" i="15"/>
  <c r="U16" i="15"/>
  <c r="BH19" i="15"/>
  <c r="BI19" i="15" s="1"/>
  <c r="BJ15" i="15"/>
  <c r="BL15" i="15" s="1"/>
  <c r="BQ19" i="15"/>
  <c r="BR19" i="15" s="1"/>
  <c r="BS15" i="15"/>
  <c r="BU15" i="15" s="1"/>
  <c r="BZ19" i="15"/>
  <c r="CA19" i="15" s="1"/>
  <c r="CB15" i="15"/>
  <c r="CD15" i="15" s="1"/>
  <c r="AJ21" i="15"/>
  <c r="BG24" i="15"/>
  <c r="BI24" i="15" s="1"/>
  <c r="BM25" i="15"/>
  <c r="BO25" i="15" s="1"/>
  <c r="BP24" i="15"/>
  <c r="BR24" i="15" s="1"/>
  <c r="BX22" i="15"/>
  <c r="U15" i="15"/>
  <c r="W15" i="15" s="1"/>
  <c r="BJ14" i="15"/>
  <c r="BL14" i="15" s="1"/>
  <c r="BS14" i="15"/>
  <c r="BU14" i="15" s="1"/>
  <c r="CB14" i="15"/>
  <c r="V22" i="15"/>
  <c r="W22" i="15" s="1"/>
  <c r="AJ20" i="15"/>
  <c r="AK20" i="15" s="1"/>
  <c r="BF20" i="15"/>
  <c r="BL22" i="15"/>
  <c r="BM24" i="15"/>
  <c r="BO24" i="15" s="1"/>
  <c r="U14" i="15"/>
  <c r="W14" i="15" s="1"/>
  <c r="BP28" i="15"/>
  <c r="BR28" i="15" s="1"/>
  <c r="BY28" i="15"/>
  <c r="CA28" i="15" s="1"/>
  <c r="V21" i="15"/>
  <c r="W21" i="15" s="1"/>
  <c r="BD26" i="15"/>
  <c r="BF26" i="15" s="1"/>
  <c r="BR20" i="15"/>
  <c r="BP25" i="15"/>
  <c r="BG28" i="15"/>
  <c r="AI16" i="15"/>
  <c r="AK16" i="15" s="1"/>
  <c r="BD16" i="15"/>
  <c r="BG27" i="15"/>
  <c r="BI27" i="15" s="1"/>
  <c r="BM16" i="15"/>
  <c r="BO16" i="15" s="1"/>
  <c r="BP27" i="15"/>
  <c r="BR27" i="15" s="1"/>
  <c r="BV16" i="15"/>
  <c r="BX16" i="15" s="1"/>
  <c r="BY27" i="15"/>
  <c r="CA27" i="15" s="1"/>
  <c r="V20" i="15"/>
  <c r="W20" i="15" s="1"/>
  <c r="AI26" i="15"/>
  <c r="AK26" i="15" s="1"/>
  <c r="BO20" i="15"/>
  <c r="U28" i="15"/>
  <c r="BD28" i="15"/>
  <c r="BF28" i="15" s="1"/>
  <c r="BM28" i="15"/>
  <c r="BO28" i="15" s="1"/>
  <c r="BV28" i="15"/>
  <c r="BX28" i="15" s="1"/>
  <c r="BP26" i="15"/>
  <c r="BR26" i="15" s="1"/>
  <c r="BJ16" i="15"/>
  <c r="BL16" i="15" s="1"/>
  <c r="BS16" i="15"/>
  <c r="BU16" i="15" s="1"/>
  <c r="BV27" i="15"/>
  <c r="AJ22" i="15"/>
  <c r="AK22" i="15" s="1"/>
  <c r="AI15" i="15"/>
  <c r="AK15" i="15" s="1"/>
  <c r="BD15" i="15"/>
  <c r="BF15" i="15" s="1"/>
  <c r="BK19" i="15"/>
  <c r="BL19" i="15" s="1"/>
  <c r="BM15" i="15"/>
  <c r="BO15" i="15" s="1"/>
  <c r="BT19" i="15"/>
  <c r="CC19" i="15"/>
  <c r="CD19" i="15" s="1"/>
  <c r="AI25" i="15"/>
  <c r="AK25" i="15" s="1"/>
  <c r="BR25" i="15"/>
  <c r="BX25" i="15"/>
  <c r="CC22" i="15"/>
  <c r="CD22" i="15" s="1"/>
  <c r="AI14" i="15"/>
  <c r="AK14" i="15" s="1"/>
  <c r="BD14" i="15"/>
  <c r="BF14" i="15" s="1"/>
  <c r="BM14" i="15"/>
  <c r="BO14" i="15" s="1"/>
  <c r="BL25" i="15"/>
  <c r="BT22" i="15"/>
  <c r="BU22" i="15" s="1"/>
  <c r="BZ22" i="15"/>
  <c r="CA22" i="15" s="1"/>
  <c r="CC21" i="15"/>
  <c r="AI28" i="15"/>
  <c r="AK28" i="15" s="1"/>
  <c r="BG26" i="15"/>
  <c r="BI26" i="15" s="1"/>
  <c r="AI27" i="15"/>
  <c r="AK27" i="15" s="1"/>
  <c r="BD27" i="15"/>
  <c r="BF27" i="15" s="1"/>
  <c r="BJ28" i="15"/>
  <c r="BS28" i="15"/>
  <c r="BU28" i="15" s="1"/>
  <c r="BE22" i="15"/>
  <c r="BF22" i="15" s="1"/>
  <c r="BH22" i="15"/>
  <c r="BI22" i="15" s="1"/>
  <c r="BQ22" i="15"/>
  <c r="BT21" i="15"/>
  <c r="BN23" i="15"/>
  <c r="BX21" i="15"/>
  <c r="CD25" i="15"/>
  <c r="BQ23" i="15"/>
  <c r="BX20" i="15"/>
  <c r="CD24" i="15"/>
  <c r="BT23" i="15"/>
  <c r="CA20" i="15"/>
  <c r="AK24" i="15"/>
  <c r="CD20" i="15"/>
  <c r="BI20" i="15"/>
  <c r="BO26" i="15"/>
  <c r="BI14" i="15"/>
  <c r="BR14" i="15"/>
  <c r="BW23" i="15"/>
  <c r="BX23" i="15" s="1"/>
  <c r="BL21" i="15"/>
  <c r="BU26" i="15"/>
  <c r="BZ23" i="15"/>
  <c r="CA21" i="15"/>
  <c r="BE23" i="15"/>
  <c r="BL20" i="15"/>
  <c r="BX26" i="15"/>
  <c r="CC23" i="15"/>
  <c r="BH23" i="15"/>
  <c r="BR22" i="15"/>
  <c r="V23" i="15"/>
  <c r="W23" i="15" s="1"/>
  <c r="BU20" i="15"/>
  <c r="AI23" i="15"/>
  <c r="AK23" i="15" s="1"/>
  <c r="AI21" i="15"/>
  <c r="BG23" i="15"/>
  <c r="BS23" i="15"/>
  <c r="BD23" i="15"/>
  <c r="BG21" i="15"/>
  <c r="BI21" i="15" s="1"/>
  <c r="BS21" i="15"/>
  <c r="BU21" i="15" s="1"/>
  <c r="BP23" i="15"/>
  <c r="CB23" i="15"/>
  <c r="BX18" i="15"/>
  <c r="BD21" i="15"/>
  <c r="BP21" i="15"/>
  <c r="CB21" i="15"/>
  <c r="BM23" i="15"/>
  <c r="BY23" i="15"/>
  <c r="BM21" i="15"/>
  <c r="BO21" i="15" s="1"/>
  <c r="CD11" i="37"/>
  <c r="AN30" i="37"/>
  <c r="AM31" i="37"/>
  <c r="AK15" i="21"/>
  <c r="AK23" i="21"/>
  <c r="AK28" i="21"/>
  <c r="AK18" i="21"/>
  <c r="AK21" i="21"/>
  <c r="CE16" i="21"/>
  <c r="Z26" i="21"/>
  <c r="Z14" i="21"/>
  <c r="Z23" i="21"/>
  <c r="Z11" i="19"/>
  <c r="AC14" i="15"/>
  <c r="W17" i="15"/>
  <c r="BL17" i="15"/>
  <c r="BU17" i="15"/>
  <c r="CD18" i="15"/>
  <c r="Z27" i="15"/>
  <c r="BL28" i="15"/>
  <c r="CA17" i="15"/>
  <c r="CD17" i="15"/>
  <c r="BF17" i="15"/>
  <c r="BI28" i="15"/>
  <c r="BO17" i="15"/>
  <c r="CA18" i="15"/>
  <c r="AH27" i="15"/>
  <c r="AC17" i="15"/>
  <c r="AN27" i="15"/>
  <c r="W19" i="15"/>
  <c r="BI15" i="15"/>
  <c r="BL18" i="15"/>
  <c r="CA16" i="15"/>
  <c r="Z15" i="15"/>
  <c r="AH17" i="15"/>
  <c r="CA15" i="15"/>
  <c r="AN19" i="15"/>
  <c r="AN15" i="15"/>
  <c r="CD14" i="15"/>
  <c r="Z19" i="15"/>
  <c r="AH19" i="15"/>
  <c r="AN17" i="15"/>
  <c r="BI17" i="15"/>
  <c r="CD28" i="15"/>
  <c r="AH15" i="15"/>
  <c r="BX15" i="15"/>
  <c r="CD27" i="15"/>
  <c r="BX14" i="15"/>
  <c r="BF18" i="15"/>
  <c r="AC16" i="15"/>
  <c r="AK17" i="15"/>
  <c r="AN28" i="15"/>
  <c r="W28" i="15"/>
  <c r="AK18" i="15"/>
  <c r="BL27" i="15"/>
  <c r="BX27" i="15"/>
  <c r="AC19" i="15"/>
  <c r="AC27" i="15"/>
  <c r="AH28" i="15"/>
  <c r="AC18" i="15"/>
  <c r="AC28" i="15"/>
  <c r="BF16" i="15"/>
  <c r="BR16" i="15"/>
  <c r="Z18" i="15"/>
  <c r="W27" i="15"/>
  <c r="W16" i="15"/>
  <c r="AN18" i="15"/>
  <c r="CA14" i="15"/>
  <c r="AH18" i="15"/>
  <c r="BO27" i="15"/>
  <c r="BU27" i="15"/>
  <c r="CD16" i="15"/>
  <c r="AN16" i="15"/>
  <c r="BO19" i="15"/>
  <c r="BR17" i="15"/>
  <c r="BU19" i="15"/>
  <c r="BX17" i="15"/>
  <c r="AH16" i="15"/>
  <c r="BO18" i="15"/>
  <c r="BU18" i="15"/>
  <c r="AN14" i="15"/>
  <c r="AH14" i="15"/>
  <c r="BI16" i="15"/>
  <c r="Z28" i="15"/>
  <c r="Z14" i="15"/>
  <c r="BF29" i="15"/>
  <c r="CD29" i="15"/>
  <c r="CA29" i="15"/>
  <c r="BU29" i="15"/>
  <c r="BX29" i="15"/>
  <c r="AH29" i="15"/>
  <c r="W29" i="15"/>
  <c r="BI29" i="15"/>
  <c r="AK29" i="15"/>
  <c r="AC29" i="15"/>
  <c r="BR29" i="15"/>
  <c r="Z29" i="15"/>
  <c r="BO29" i="15"/>
  <c r="BL29" i="15"/>
  <c r="AN29" i="15"/>
  <c r="AN11" i="18"/>
  <c r="CC31" i="37"/>
  <c r="AH11" i="37"/>
  <c r="Z11" i="37"/>
  <c r="AK11" i="15"/>
  <c r="AK11" i="32"/>
  <c r="Y31" i="37"/>
  <c r="G31" i="36"/>
  <c r="AE31" i="18"/>
  <c r="Y31" i="18"/>
  <c r="Z11" i="18"/>
  <c r="X31" i="18"/>
  <c r="AC11" i="15"/>
  <c r="BU11" i="37"/>
  <c r="AQ31" i="37"/>
  <c r="AT31" i="37"/>
  <c r="AZ31" i="37"/>
  <c r="BC31" i="37"/>
  <c r="BD31" i="37"/>
  <c r="BE31" i="37"/>
  <c r="AN28" i="37"/>
  <c r="AN29" i="37"/>
  <c r="AW31" i="37"/>
  <c r="BG31" i="37"/>
  <c r="AC11" i="37"/>
  <c r="AL31" i="37"/>
  <c r="BL11" i="37"/>
  <c r="V31" i="37"/>
  <c r="AA31" i="37"/>
  <c r="BX11" i="37"/>
  <c r="AB31" i="37"/>
  <c r="AK11" i="37"/>
  <c r="BO11" i="37"/>
  <c r="BR11" i="37"/>
  <c r="BZ31" i="37"/>
  <c r="D31" i="37"/>
  <c r="AE31" i="37"/>
  <c r="X31" i="37"/>
  <c r="BF11" i="37"/>
  <c r="CA11" i="37"/>
  <c r="AN27" i="37"/>
  <c r="BI11" i="37"/>
  <c r="BW31" i="37"/>
  <c r="W11" i="37"/>
  <c r="BQ31" i="37"/>
  <c r="BT31" i="37"/>
  <c r="AG31" i="37"/>
  <c r="J31" i="34"/>
  <c r="BB31" i="35"/>
  <c r="BA31" i="35"/>
  <c r="AY31" i="35"/>
  <c r="AX31" i="35"/>
  <c r="AV31" i="35"/>
  <c r="AU31" i="35"/>
  <c r="AS31" i="35"/>
  <c r="AR31" i="35"/>
  <c r="AP31" i="35"/>
  <c r="AO31" i="35"/>
  <c r="AM31" i="35"/>
  <c r="AL31" i="35"/>
  <c r="AF31" i="35"/>
  <c r="AD31" i="35"/>
  <c r="AA31" i="35"/>
  <c r="Y31" i="35"/>
  <c r="T31" i="35"/>
  <c r="S31" i="35"/>
  <c r="F31" i="35"/>
  <c r="E31" i="35"/>
  <c r="C31" i="35"/>
  <c r="AN30" i="35"/>
  <c r="AN29" i="35"/>
  <c r="AB31" i="35"/>
  <c r="AN28" i="35"/>
  <c r="AN27" i="35"/>
  <c r="CD11" i="35"/>
  <c r="BZ11" i="35"/>
  <c r="BY11" i="35"/>
  <c r="BW11" i="35"/>
  <c r="BV11" i="35"/>
  <c r="BT11" i="35"/>
  <c r="BS11" i="35"/>
  <c r="BQ11" i="35"/>
  <c r="BP11" i="35"/>
  <c r="BN11" i="35"/>
  <c r="BM11" i="35"/>
  <c r="BK11" i="35"/>
  <c r="BJ11" i="35"/>
  <c r="BH11" i="35"/>
  <c r="BG11" i="35"/>
  <c r="BE11" i="35"/>
  <c r="BD11" i="35"/>
  <c r="BC11" i="35"/>
  <c r="AZ11" i="35"/>
  <c r="AW11" i="35"/>
  <c r="AT11" i="35"/>
  <c r="AQ11" i="35"/>
  <c r="AN11" i="35"/>
  <c r="AC11" i="35"/>
  <c r="Z11" i="35"/>
  <c r="V11" i="35"/>
  <c r="D11" i="35"/>
  <c r="BB31" i="34"/>
  <c r="BA31" i="34"/>
  <c r="AY31" i="34"/>
  <c r="AX31" i="34"/>
  <c r="AV31" i="34"/>
  <c r="AU31" i="34"/>
  <c r="AS31" i="34"/>
  <c r="AR31" i="34"/>
  <c r="AP31" i="34"/>
  <c r="AO31" i="34"/>
  <c r="AM31" i="34"/>
  <c r="AL31" i="34"/>
  <c r="AF31" i="34"/>
  <c r="AD31" i="34"/>
  <c r="AA31" i="34"/>
  <c r="Y31" i="34"/>
  <c r="T31" i="34"/>
  <c r="S31" i="34"/>
  <c r="F31" i="34"/>
  <c r="E31" i="34"/>
  <c r="C31" i="34"/>
  <c r="AN30" i="34"/>
  <c r="AN29" i="34"/>
  <c r="AB31" i="34"/>
  <c r="AN28" i="34"/>
  <c r="AN27" i="34"/>
  <c r="CC11" i="34"/>
  <c r="CB11" i="34"/>
  <c r="BZ11" i="34"/>
  <c r="BY11" i="34"/>
  <c r="BW11" i="34"/>
  <c r="BV11" i="34"/>
  <c r="BT11" i="34"/>
  <c r="BS11" i="34"/>
  <c r="BQ11" i="34"/>
  <c r="BP11" i="34"/>
  <c r="BN11" i="34"/>
  <c r="BM11" i="34"/>
  <c r="BK11" i="34"/>
  <c r="BJ11" i="34"/>
  <c r="BH11" i="34"/>
  <c r="BG11" i="34"/>
  <c r="BE11" i="34"/>
  <c r="BD11" i="34"/>
  <c r="BC11" i="34"/>
  <c r="AZ11" i="34"/>
  <c r="AW11" i="34"/>
  <c r="AT11" i="34"/>
  <c r="AQ11" i="34"/>
  <c r="AN11" i="34"/>
  <c r="AH11" i="34"/>
  <c r="AC11" i="34"/>
  <c r="Z11" i="34"/>
  <c r="V11" i="34"/>
  <c r="AJ11" i="34" s="1"/>
  <c r="U11" i="34"/>
  <c r="AI11" i="34" s="1"/>
  <c r="D11" i="34"/>
  <c r="BH24" i="19" l="1"/>
  <c r="BI24" i="19" s="1"/>
  <c r="CE24" i="19"/>
  <c r="BH30" i="19"/>
  <c r="BI30" i="19" s="1"/>
  <c r="O32" i="23" s="1"/>
  <c r="CE21" i="19"/>
  <c r="BH21" i="19"/>
  <c r="BI21" i="19" s="1"/>
  <c r="BH23" i="19"/>
  <c r="BI23" i="19" s="1"/>
  <c r="CE23" i="19" s="1"/>
  <c r="BH20" i="19"/>
  <c r="BI20" i="19" s="1"/>
  <c r="CE20" i="19"/>
  <c r="BH27" i="19"/>
  <c r="BI27" i="19" s="1"/>
  <c r="O29" i="23" s="1"/>
  <c r="BH16" i="19"/>
  <c r="BI16" i="19" s="1"/>
  <c r="BH22" i="19"/>
  <c r="BI22" i="19" s="1"/>
  <c r="O24" i="23" s="1"/>
  <c r="BH28" i="19"/>
  <c r="BI28" i="19" s="1"/>
  <c r="O30" i="23" s="1"/>
  <c r="BH29" i="19"/>
  <c r="BI29" i="19" s="1"/>
  <c r="CE29" i="19" s="1"/>
  <c r="BH15" i="19"/>
  <c r="BI15" i="19" s="1"/>
  <c r="CE15" i="19" s="1"/>
  <c r="R17" i="23"/>
  <c r="BH14" i="19"/>
  <c r="BI14" i="19" s="1"/>
  <c r="CE14" i="19" s="1"/>
  <c r="N22" i="23"/>
  <c r="BX26" i="19"/>
  <c r="BH17" i="19"/>
  <c r="BI17" i="19" s="1"/>
  <c r="CE17" i="19" s="1"/>
  <c r="BH18" i="19"/>
  <c r="BI18" i="19" s="1"/>
  <c r="O20" i="23" s="1"/>
  <c r="U22" i="23"/>
  <c r="BH19" i="19"/>
  <c r="BI19" i="19" s="1"/>
  <c r="CE19" i="19" s="1"/>
  <c r="X21" i="23"/>
  <c r="O14" i="23"/>
  <c r="R31" i="23"/>
  <c r="X31" i="23"/>
  <c r="BX18" i="19"/>
  <c r="T20" i="23" s="1"/>
  <c r="BX30" i="19"/>
  <c r="CE30" i="19" s="1"/>
  <c r="R19" i="23"/>
  <c r="BU16" i="19"/>
  <c r="CE16" i="19" s="1"/>
  <c r="BH26" i="19"/>
  <c r="BI26" i="19" s="1"/>
  <c r="CE26" i="19"/>
  <c r="P28" i="23"/>
  <c r="X19" i="23"/>
  <c r="R27" i="23"/>
  <c r="T16" i="23"/>
  <c r="BU22" i="19"/>
  <c r="BX22" i="19"/>
  <c r="CE13" i="19"/>
  <c r="BH13" i="19"/>
  <c r="BI13" i="19" s="1"/>
  <c r="CE25" i="19"/>
  <c r="BH25" i="19"/>
  <c r="BI25" i="19" s="1"/>
  <c r="T28" i="23"/>
  <c r="T24" i="23"/>
  <c r="S28" i="23"/>
  <c r="N23" i="23"/>
  <c r="N25" i="23"/>
  <c r="BI21" i="20"/>
  <c r="O23" i="23" s="1"/>
  <c r="W22" i="20"/>
  <c r="AJ22" i="20"/>
  <c r="AK22" i="20" s="1"/>
  <c r="G24" i="23" s="1"/>
  <c r="BU28" i="20"/>
  <c r="S30" i="23" s="1"/>
  <c r="BO18" i="20"/>
  <c r="Q20" i="23" s="1"/>
  <c r="W26" i="20"/>
  <c r="AJ26" i="20"/>
  <c r="AK26" i="20" s="1"/>
  <c r="G28" i="23" s="1"/>
  <c r="G16" i="23"/>
  <c r="X29" i="23"/>
  <c r="S22" i="23"/>
  <c r="Q19" i="23"/>
  <c r="X17" i="23"/>
  <c r="G23" i="23"/>
  <c r="Q28" i="23"/>
  <c r="T30" i="23"/>
  <c r="AJ15" i="20"/>
  <c r="AK15" i="20" s="1"/>
  <c r="G17" i="23" s="1"/>
  <c r="W15" i="20"/>
  <c r="BI23" i="20"/>
  <c r="BI29" i="20"/>
  <c r="CG20" i="20"/>
  <c r="W21" i="20"/>
  <c r="AJ21" i="20"/>
  <c r="AK21" i="20" s="1"/>
  <c r="W30" i="20"/>
  <c r="C32" i="23" s="1"/>
  <c r="AJ30" i="20"/>
  <c r="AK30" i="20" s="1"/>
  <c r="G32" i="23" s="1"/>
  <c r="CA29" i="20"/>
  <c r="U31" i="23" s="1"/>
  <c r="BL23" i="20"/>
  <c r="P25" i="23" s="1"/>
  <c r="BL20" i="20"/>
  <c r="P22" i="23" s="1"/>
  <c r="X18" i="23"/>
  <c r="BI15" i="20"/>
  <c r="O17" i="23" s="1"/>
  <c r="W23" i="20"/>
  <c r="AJ23" i="20"/>
  <c r="AK23" i="20" s="1"/>
  <c r="G25" i="23" s="1"/>
  <c r="W29" i="20"/>
  <c r="AJ29" i="20"/>
  <c r="AK29" i="20" s="1"/>
  <c r="G31" i="23" s="1"/>
  <c r="W28" i="20"/>
  <c r="AJ28" i="20"/>
  <c r="AK28" i="20" s="1"/>
  <c r="G30" i="23" s="1"/>
  <c r="X23" i="23"/>
  <c r="G20" i="23"/>
  <c r="BU15" i="20"/>
  <c r="S17" i="23" s="1"/>
  <c r="T29" i="23"/>
  <c r="CG15" i="20"/>
  <c r="W20" i="20"/>
  <c r="AJ20" i="20"/>
  <c r="AK20" i="20" s="1"/>
  <c r="G22" i="23" s="1"/>
  <c r="BL19" i="20"/>
  <c r="P21" i="23" s="1"/>
  <c r="CG25" i="20"/>
  <c r="CD29" i="20"/>
  <c r="U23" i="23"/>
  <c r="O25" i="23"/>
  <c r="AJ13" i="20"/>
  <c r="AK13" i="20" s="1"/>
  <c r="W13" i="20"/>
  <c r="AJ16" i="20"/>
  <c r="AK16" i="20" s="1"/>
  <c r="W16" i="20"/>
  <c r="CK16" i="20" s="1"/>
  <c r="W27" i="20"/>
  <c r="CK27" i="20" s="1"/>
  <c r="AJ27" i="20"/>
  <c r="AK27" i="20" s="1"/>
  <c r="G29" i="23" s="1"/>
  <c r="BU25" i="20"/>
  <c r="R25" i="23"/>
  <c r="G18" i="23"/>
  <c r="R23" i="23"/>
  <c r="Q16" i="23"/>
  <c r="O31" i="23"/>
  <c r="BI13" i="20"/>
  <c r="BI16" i="20"/>
  <c r="O18" i="23" s="1"/>
  <c r="BI19" i="20"/>
  <c r="BU26" i="20"/>
  <c r="CG24" i="20"/>
  <c r="BI25" i="20"/>
  <c r="O27" i="23" s="1"/>
  <c r="T23" i="23"/>
  <c r="R28" i="23"/>
  <c r="T32" i="23"/>
  <c r="S16" i="23"/>
  <c r="U16" i="23"/>
  <c r="R26" i="23"/>
  <c r="O22" i="23"/>
  <c r="CA17" i="20"/>
  <c r="U19" i="23" s="1"/>
  <c r="BU13" i="20"/>
  <c r="BU16" i="20"/>
  <c r="S18" i="23" s="1"/>
  <c r="W19" i="20"/>
  <c r="AJ19" i="20"/>
  <c r="AK19" i="20" s="1"/>
  <c r="G21" i="23" s="1"/>
  <c r="BI26" i="20"/>
  <c r="O28" i="23" s="1"/>
  <c r="BU24" i="20"/>
  <c r="S26" i="23" s="1"/>
  <c r="BL28" i="20"/>
  <c r="P30" i="23" s="1"/>
  <c r="CD20" i="20"/>
  <c r="W25" i="20"/>
  <c r="AJ25" i="20"/>
  <c r="AK25" i="20" s="1"/>
  <c r="CG18" i="20"/>
  <c r="BO29" i="20"/>
  <c r="Q31" i="23" s="1"/>
  <c r="O26" i="23"/>
  <c r="AJ14" i="20"/>
  <c r="AK14" i="20" s="1"/>
  <c r="W14" i="20"/>
  <c r="CK14" i="20" s="1"/>
  <c r="AJ17" i="20"/>
  <c r="AK17" i="20" s="1"/>
  <c r="G19" i="23" s="1"/>
  <c r="W17" i="20"/>
  <c r="CK17" i="20" s="1"/>
  <c r="W24" i="20"/>
  <c r="CK24" i="20" s="1"/>
  <c r="AJ24" i="20"/>
  <c r="AK24" i="20" s="1"/>
  <c r="G26" i="23" s="1"/>
  <c r="X24" i="23"/>
  <c r="CG21" i="20"/>
  <c r="W18" i="20"/>
  <c r="CK18" i="20" s="1"/>
  <c r="AJ18" i="20"/>
  <c r="AK18" i="20" s="1"/>
  <c r="BU17" i="20"/>
  <c r="S19" i="23" s="1"/>
  <c r="BU21" i="20"/>
  <c r="CG28" i="20"/>
  <c r="U32" i="23"/>
  <c r="S29" i="23"/>
  <c r="S25" i="23"/>
  <c r="G27" i="23"/>
  <c r="CB26" i="18"/>
  <c r="C28" i="23"/>
  <c r="CB30" i="18"/>
  <c r="CB28" i="18"/>
  <c r="C30" i="23"/>
  <c r="CB14" i="18"/>
  <c r="W13" i="18"/>
  <c r="BC30" i="18"/>
  <c r="N32" i="23" s="1"/>
  <c r="CB17" i="18"/>
  <c r="BX27" i="18"/>
  <c r="U29" i="23" s="1"/>
  <c r="CA23" i="18"/>
  <c r="X25" i="23" s="1"/>
  <c r="BR30" i="18"/>
  <c r="S32" i="23" s="1"/>
  <c r="CB18" i="18"/>
  <c r="C20" i="23"/>
  <c r="Y20" i="23" s="1"/>
  <c r="CB22" i="18"/>
  <c r="S14" i="23"/>
  <c r="BL24" i="18"/>
  <c r="Q26" i="23" s="1"/>
  <c r="BR22" i="18"/>
  <c r="S24" i="23" s="1"/>
  <c r="CB16" i="18"/>
  <c r="CB20" i="18"/>
  <c r="BX24" i="18"/>
  <c r="U26" i="23" s="1"/>
  <c r="CA30" i="18"/>
  <c r="X32" i="23" s="1"/>
  <c r="BR21" i="18"/>
  <c r="S23" i="23" s="1"/>
  <c r="BO13" i="18"/>
  <c r="BR13" i="18"/>
  <c r="W25" i="18"/>
  <c r="CA13" i="18"/>
  <c r="CA24" i="18"/>
  <c r="X26" i="23" s="1"/>
  <c r="CA25" i="18"/>
  <c r="X27" i="23" s="1"/>
  <c r="C23" i="23"/>
  <c r="CB21" i="18"/>
  <c r="CB15" i="18"/>
  <c r="C17" i="23"/>
  <c r="BZ31" i="18"/>
  <c r="X16" i="23"/>
  <c r="BR25" i="18"/>
  <c r="S27" i="23" s="1"/>
  <c r="BL16" i="18"/>
  <c r="Q18" i="23" s="1"/>
  <c r="CB23" i="18"/>
  <c r="BY31" i="18"/>
  <c r="G14" i="23"/>
  <c r="D14" i="23"/>
  <c r="BL27" i="18"/>
  <c r="Q29" i="23" s="1"/>
  <c r="T14" i="23"/>
  <c r="F14" i="23"/>
  <c r="Q14" i="23"/>
  <c r="R14" i="23"/>
  <c r="C14" i="23"/>
  <c r="N14" i="23"/>
  <c r="X14" i="23"/>
  <c r="P14" i="23"/>
  <c r="BH31" i="37"/>
  <c r="W15" i="23"/>
  <c r="BI13" i="32"/>
  <c r="BX13" i="21"/>
  <c r="BI13" i="21"/>
  <c r="CE22" i="21"/>
  <c r="BL13" i="35"/>
  <c r="BK31" i="37"/>
  <c r="BF21" i="15"/>
  <c r="BO25" i="21"/>
  <c r="CE24" i="21"/>
  <c r="CE17" i="35"/>
  <c r="CE15" i="32"/>
  <c r="CA25" i="35"/>
  <c r="BU23" i="37"/>
  <c r="CE27" i="32"/>
  <c r="CE24" i="32"/>
  <c r="CE24" i="34"/>
  <c r="BU19" i="35"/>
  <c r="CE26" i="35"/>
  <c r="BP31" i="37"/>
  <c r="CE27" i="37"/>
  <c r="AJ31" i="37"/>
  <c r="BL25" i="32"/>
  <c r="BO13" i="35"/>
  <c r="CE14" i="32"/>
  <c r="BL14" i="32"/>
  <c r="CA25" i="32"/>
  <c r="CE24" i="35"/>
  <c r="CA19" i="35"/>
  <c r="BY31" i="37"/>
  <c r="BR23" i="15"/>
  <c r="BI25" i="21"/>
  <c r="CE18" i="21"/>
  <c r="BO13" i="32"/>
  <c r="BO19" i="35"/>
  <c r="CE22" i="35"/>
  <c r="CE29" i="35"/>
  <c r="CE15" i="21"/>
  <c r="CE20" i="21"/>
  <c r="CE17" i="32"/>
  <c r="CE21" i="32"/>
  <c r="BF20" i="32"/>
  <c r="BO25" i="32"/>
  <c r="CE21" i="34"/>
  <c r="CE29" i="34"/>
  <c r="BI13" i="35"/>
  <c r="BI25" i="35"/>
  <c r="BR19" i="35"/>
  <c r="CE30" i="35"/>
  <c r="CE12" i="35"/>
  <c r="H31" i="36"/>
  <c r="CE21" i="37"/>
  <c r="CE29" i="37"/>
  <c r="AI31" i="37"/>
  <c r="BN31" i="37"/>
  <c r="CE24" i="37"/>
  <c r="CE16" i="37"/>
  <c r="CE28" i="37"/>
  <c r="CE17" i="37"/>
  <c r="CE18" i="37"/>
  <c r="BI23" i="37"/>
  <c r="BI31" i="37" s="1"/>
  <c r="CE30" i="37"/>
  <c r="BL23" i="37"/>
  <c r="CE23" i="37" s="1"/>
  <c r="CE26" i="37"/>
  <c r="CE12" i="37"/>
  <c r="CE20" i="37"/>
  <c r="CE15" i="37"/>
  <c r="CE22" i="37"/>
  <c r="U31" i="37"/>
  <c r="BM31" i="37"/>
  <c r="CA14" i="37"/>
  <c r="CE14" i="37" s="1"/>
  <c r="CB31" i="37"/>
  <c r="BJ31" i="37"/>
  <c r="AK19" i="37"/>
  <c r="CE19" i="37" s="1"/>
  <c r="CE13" i="37"/>
  <c r="CE25" i="37"/>
  <c r="BV31" i="37"/>
  <c r="CE16" i="35"/>
  <c r="CE27" i="35"/>
  <c r="CE18" i="35"/>
  <c r="CE21" i="35"/>
  <c r="BO25" i="35"/>
  <c r="BI19" i="35"/>
  <c r="CE19" i="35" s="1"/>
  <c r="BL11" i="35"/>
  <c r="CB31" i="35"/>
  <c r="W13" i="35"/>
  <c r="BL25" i="35"/>
  <c r="W25" i="35"/>
  <c r="BF19" i="35"/>
  <c r="CA13" i="35"/>
  <c r="CE27" i="34"/>
  <c r="CE15" i="34"/>
  <c r="CE23" i="34"/>
  <c r="CE12" i="34"/>
  <c r="CE22" i="34"/>
  <c r="CE28" i="34"/>
  <c r="CE18" i="34"/>
  <c r="CE17" i="34"/>
  <c r="CE30" i="34"/>
  <c r="CE13" i="34"/>
  <c r="CE25" i="34"/>
  <c r="CE26" i="34"/>
  <c r="W19" i="34"/>
  <c r="W20" i="34"/>
  <c r="CE20" i="34" s="1"/>
  <c r="CE14" i="34"/>
  <c r="AK19" i="34"/>
  <c r="CE16" i="32"/>
  <c r="CE28" i="32"/>
  <c r="BL26" i="32"/>
  <c r="CE26" i="32" s="1"/>
  <c r="BI19" i="32"/>
  <c r="CE19" i="32" s="1"/>
  <c r="AK20" i="32"/>
  <c r="W13" i="32"/>
  <c r="CE13" i="32" s="1"/>
  <c r="CE30" i="32"/>
  <c r="W25" i="32"/>
  <c r="CE25" i="32" s="1"/>
  <c r="CE22" i="32"/>
  <c r="CE18" i="32"/>
  <c r="CE23" i="32"/>
  <c r="BR20" i="32"/>
  <c r="CE20" i="32" s="1"/>
  <c r="CE26" i="21"/>
  <c r="CE21" i="21"/>
  <c r="CE23" i="21"/>
  <c r="CE14" i="21"/>
  <c r="W19" i="21"/>
  <c r="AJ19" i="21"/>
  <c r="AK19" i="21" s="1"/>
  <c r="BI19" i="21"/>
  <c r="AJ13" i="21"/>
  <c r="AK13" i="21" s="1"/>
  <c r="W13" i="21"/>
  <c r="AJ25" i="21"/>
  <c r="AK25" i="21" s="1"/>
  <c r="CE25" i="21" s="1"/>
  <c r="W25" i="21"/>
  <c r="BO13" i="21"/>
  <c r="CK12" i="20"/>
  <c r="CB12" i="18"/>
  <c r="CE12" i="19"/>
  <c r="BU23" i="15"/>
  <c r="CD21" i="15"/>
  <c r="BR21" i="15"/>
  <c r="CE25" i="15"/>
  <c r="CA23" i="15"/>
  <c r="CE22" i="15"/>
  <c r="CE26" i="15"/>
  <c r="BO23" i="15"/>
  <c r="AK21" i="15"/>
  <c r="CE21" i="15" s="1"/>
  <c r="CE20" i="15"/>
  <c r="CD23" i="15"/>
  <c r="BF23" i="15"/>
  <c r="BI23" i="15"/>
  <c r="CE24" i="15"/>
  <c r="CD31" i="37"/>
  <c r="BG31" i="35"/>
  <c r="BY31" i="35"/>
  <c r="AT31" i="35"/>
  <c r="AQ31" i="35"/>
  <c r="BC31" i="35"/>
  <c r="BD31" i="35"/>
  <c r="BP31" i="34"/>
  <c r="BV31" i="34"/>
  <c r="BY31" i="34"/>
  <c r="AT31" i="34"/>
  <c r="CD11" i="34"/>
  <c r="BM31" i="34"/>
  <c r="BS31" i="34"/>
  <c r="CE17" i="15"/>
  <c r="CE16" i="15"/>
  <c r="CE27" i="15"/>
  <c r="CE15" i="15"/>
  <c r="CE19" i="15"/>
  <c r="CE18" i="15"/>
  <c r="CE14" i="15"/>
  <c r="CE28" i="15"/>
  <c r="CE29" i="15"/>
  <c r="CA11" i="35"/>
  <c r="AZ31" i="35"/>
  <c r="AQ31" i="34"/>
  <c r="CA11" i="34"/>
  <c r="Z31" i="37"/>
  <c r="CB31" i="34"/>
  <c r="BI11" i="35"/>
  <c r="BR11" i="34"/>
  <c r="AW31" i="34"/>
  <c r="AZ31" i="34"/>
  <c r="BD31" i="34"/>
  <c r="BP31" i="35"/>
  <c r="BS31" i="35"/>
  <c r="BO11" i="34"/>
  <c r="AW31" i="35"/>
  <c r="BM31" i="35"/>
  <c r="Z31" i="18"/>
  <c r="BZ31" i="35"/>
  <c r="BC31" i="34"/>
  <c r="BO11" i="35"/>
  <c r="BG31" i="34"/>
  <c r="BV31" i="35"/>
  <c r="BU31" i="37"/>
  <c r="BK31" i="35"/>
  <c r="BE31" i="35"/>
  <c r="BQ31" i="35"/>
  <c r="BW31" i="35"/>
  <c r="BT31" i="35"/>
  <c r="BU11" i="35"/>
  <c r="AN31" i="34"/>
  <c r="BT31" i="34"/>
  <c r="BK31" i="34"/>
  <c r="BW31" i="34"/>
  <c r="BE31" i="34"/>
  <c r="BH31" i="34"/>
  <c r="BZ31" i="34"/>
  <c r="BL11" i="34"/>
  <c r="BR31" i="37"/>
  <c r="AC31" i="37"/>
  <c r="BX31" i="37"/>
  <c r="AN31" i="37"/>
  <c r="CE11" i="37"/>
  <c r="BF31" i="37"/>
  <c r="BO31" i="37"/>
  <c r="AH31" i="37"/>
  <c r="W31" i="37"/>
  <c r="AN31" i="35"/>
  <c r="U31" i="35"/>
  <c r="X31" i="35"/>
  <c r="V31" i="35"/>
  <c r="U31" i="34"/>
  <c r="V31" i="34"/>
  <c r="AG31" i="34"/>
  <c r="D31" i="34"/>
  <c r="AG31" i="35"/>
  <c r="D31" i="35"/>
  <c r="AE31" i="35"/>
  <c r="AJ31" i="35"/>
  <c r="Z31" i="35"/>
  <c r="CD31" i="35"/>
  <c r="AH11" i="35"/>
  <c r="BN31" i="35"/>
  <c r="AK11" i="35"/>
  <c r="BR11" i="35"/>
  <c r="BX11" i="35"/>
  <c r="BF11" i="35"/>
  <c r="AC31" i="35"/>
  <c r="W11" i="35"/>
  <c r="BH31" i="35"/>
  <c r="CC31" i="35"/>
  <c r="BJ31" i="35"/>
  <c r="AI31" i="34"/>
  <c r="AJ31" i="34"/>
  <c r="X31" i="34"/>
  <c r="Z31" i="34"/>
  <c r="BN31" i="34"/>
  <c r="AK11" i="34"/>
  <c r="BQ31" i="34"/>
  <c r="AE31" i="34"/>
  <c r="BU11" i="34"/>
  <c r="BX11" i="34"/>
  <c r="BF11" i="34"/>
  <c r="AC31" i="34"/>
  <c r="W11" i="34"/>
  <c r="CC31" i="34"/>
  <c r="BJ31" i="34"/>
  <c r="BI11" i="34"/>
  <c r="CE27" i="19" l="1"/>
  <c r="O16" i="23"/>
  <c r="CE18" i="19"/>
  <c r="CE28" i="19"/>
  <c r="O21" i="23"/>
  <c r="O19" i="23"/>
  <c r="CE22" i="19"/>
  <c r="CK15" i="20"/>
  <c r="CK26" i="20"/>
  <c r="C29" i="23"/>
  <c r="Y29" i="23" s="1"/>
  <c r="C16" i="23"/>
  <c r="Y16" i="23" s="1"/>
  <c r="CK25" i="20"/>
  <c r="CK13" i="20"/>
  <c r="CK23" i="20"/>
  <c r="C25" i="23"/>
  <c r="Y25" i="23" s="1"/>
  <c r="C26" i="23"/>
  <c r="Y26" i="23" s="1"/>
  <c r="Y30" i="23"/>
  <c r="CK22" i="20"/>
  <c r="C24" i="23"/>
  <c r="Y24" i="23" s="1"/>
  <c r="Y17" i="23"/>
  <c r="CK28" i="20"/>
  <c r="CK19" i="20"/>
  <c r="C21" i="23"/>
  <c r="Y21" i="23" s="1"/>
  <c r="CK21" i="20"/>
  <c r="CK30" i="20"/>
  <c r="Y28" i="23"/>
  <c r="CK29" i="20"/>
  <c r="C31" i="23"/>
  <c r="Y31" i="23" s="1"/>
  <c r="C18" i="23"/>
  <c r="Y18" i="23" s="1"/>
  <c r="C19" i="23"/>
  <c r="Y19" i="23" s="1"/>
  <c r="CK20" i="20"/>
  <c r="C22" i="23"/>
  <c r="Y22" i="23" s="1"/>
  <c r="Y23" i="23"/>
  <c r="CB25" i="18"/>
  <c r="C27" i="23"/>
  <c r="Y27" i="23" s="1"/>
  <c r="Y32" i="23"/>
  <c r="CB24" i="18"/>
  <c r="CB13" i="18"/>
  <c r="CB27" i="18"/>
  <c r="Y14" i="23"/>
  <c r="CE13" i="35"/>
  <c r="CE13" i="21"/>
  <c r="CA31" i="18"/>
  <c r="CE19" i="34"/>
  <c r="CE25" i="35"/>
  <c r="CE19" i="21"/>
  <c r="BL31" i="37"/>
  <c r="AK31" i="37"/>
  <c r="CA31" i="37"/>
  <c r="CE23" i="15"/>
  <c r="BO31" i="35"/>
  <c r="BI31" i="35"/>
  <c r="BL31" i="35"/>
  <c r="BO31" i="34"/>
  <c r="CA31" i="34"/>
  <c r="BL31" i="34"/>
  <c r="CD31" i="34"/>
  <c r="BR31" i="34"/>
  <c r="BI31" i="34"/>
  <c r="BX31" i="34"/>
  <c r="BF31" i="34"/>
  <c r="BF31" i="35"/>
  <c r="BR31" i="35"/>
  <c r="AK31" i="35"/>
  <c r="BX31" i="35"/>
  <c r="BU31" i="34"/>
  <c r="BU31" i="35"/>
  <c r="CE31" i="37"/>
  <c r="W31" i="35"/>
  <c r="AK31" i="34"/>
  <c r="AH31" i="34"/>
  <c r="AH31" i="35"/>
  <c r="CA31" i="35"/>
  <c r="CE11" i="35"/>
  <c r="W31" i="34"/>
  <c r="CE11" i="34"/>
  <c r="Z11" i="15"/>
  <c r="CE31" i="35" l="1"/>
  <c r="CE31" i="34"/>
  <c r="W30" i="15"/>
  <c r="W13" i="15"/>
  <c r="C15" i="23" s="1"/>
  <c r="W12" i="15"/>
  <c r="W11" i="15"/>
  <c r="BB31" i="15" l="1"/>
  <c r="BA31" i="15"/>
  <c r="AY31" i="15"/>
  <c r="AX31" i="15"/>
  <c r="AV31" i="15"/>
  <c r="AU31" i="15"/>
  <c r="AS31" i="15"/>
  <c r="AR31" i="15"/>
  <c r="AP31" i="15"/>
  <c r="AO31" i="15"/>
  <c r="AM31" i="15"/>
  <c r="AL31" i="15"/>
  <c r="AF31" i="15"/>
  <c r="AD31" i="15"/>
  <c r="AA31" i="15"/>
  <c r="Y31" i="15"/>
  <c r="X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C31" i="15"/>
  <c r="BZ30" i="15"/>
  <c r="BY30" i="15"/>
  <c r="BW30" i="15"/>
  <c r="BV30" i="15"/>
  <c r="BT30" i="15"/>
  <c r="BS30" i="15"/>
  <c r="BQ30" i="15"/>
  <c r="BP30" i="15"/>
  <c r="BN30" i="15"/>
  <c r="BM30" i="15"/>
  <c r="BK30" i="15"/>
  <c r="BJ30" i="15"/>
  <c r="BH30" i="15"/>
  <c r="BG30" i="15"/>
  <c r="BE30" i="15"/>
  <c r="BD30" i="15"/>
  <c r="BC30" i="15"/>
  <c r="AZ30" i="15"/>
  <c r="AW30" i="15"/>
  <c r="AT30" i="15"/>
  <c r="AQ30" i="15"/>
  <c r="AN30" i="15"/>
  <c r="AG30" i="15"/>
  <c r="AC30" i="15"/>
  <c r="Z30" i="15"/>
  <c r="BZ13" i="15"/>
  <c r="BY13" i="15"/>
  <c r="BW13" i="15"/>
  <c r="BV13" i="15"/>
  <c r="BT13" i="15"/>
  <c r="BS13" i="15"/>
  <c r="BQ13" i="15"/>
  <c r="BP13" i="15"/>
  <c r="BN13" i="15"/>
  <c r="BM13" i="15"/>
  <c r="BK13" i="15"/>
  <c r="BJ13" i="15"/>
  <c r="BH13" i="15"/>
  <c r="BG13" i="15"/>
  <c r="BE13" i="15"/>
  <c r="BD13" i="15"/>
  <c r="BC13" i="15"/>
  <c r="AZ13" i="15"/>
  <c r="AW13" i="15"/>
  <c r="AT13" i="15"/>
  <c r="AQ13" i="15"/>
  <c r="AN13" i="15"/>
  <c r="AG13" i="15"/>
  <c r="AC13" i="15"/>
  <c r="Z13" i="15"/>
  <c r="BZ12" i="15"/>
  <c r="BY12" i="15"/>
  <c r="BW12" i="15"/>
  <c r="BV12" i="15"/>
  <c r="BT12" i="15"/>
  <c r="BS12" i="15"/>
  <c r="BQ12" i="15"/>
  <c r="BP12" i="15"/>
  <c r="BN12" i="15"/>
  <c r="BM12" i="15"/>
  <c r="BK12" i="15"/>
  <c r="BJ12" i="15"/>
  <c r="BH12" i="15"/>
  <c r="BG12" i="15"/>
  <c r="BE12" i="15"/>
  <c r="BD12" i="15"/>
  <c r="BC12" i="15"/>
  <c r="AZ12" i="15"/>
  <c r="AW12" i="15"/>
  <c r="AT12" i="15"/>
  <c r="AQ12" i="15"/>
  <c r="AN12" i="15"/>
  <c r="AK12" i="15"/>
  <c r="AG12" i="15"/>
  <c r="AC12" i="15"/>
  <c r="Z12" i="15"/>
  <c r="BZ11" i="15"/>
  <c r="BY11" i="15"/>
  <c r="BW11" i="15"/>
  <c r="BV11" i="15"/>
  <c r="BT11" i="15"/>
  <c r="BS11" i="15"/>
  <c r="BQ11" i="15"/>
  <c r="BP11" i="15"/>
  <c r="BN11" i="15"/>
  <c r="BM11" i="15"/>
  <c r="BK11" i="15"/>
  <c r="BJ11" i="15"/>
  <c r="BH11" i="15"/>
  <c r="BG11" i="15"/>
  <c r="BE11" i="15"/>
  <c r="BD11" i="15"/>
  <c r="BC11" i="15"/>
  <c r="AZ11" i="15"/>
  <c r="AW11" i="15"/>
  <c r="AT11" i="15"/>
  <c r="AQ11" i="15"/>
  <c r="AN11" i="15"/>
  <c r="AG11" i="15"/>
  <c r="V31" i="15"/>
  <c r="U31" i="15"/>
  <c r="D31" i="15"/>
  <c r="BR11" i="15" l="1"/>
  <c r="BL30" i="15"/>
  <c r="AQ31" i="15"/>
  <c r="AT31" i="15"/>
  <c r="BF30" i="15"/>
  <c r="AW31" i="15"/>
  <c r="BC31" i="15"/>
  <c r="BO11" i="15"/>
  <c r="BS31" i="15"/>
  <c r="BI13" i="15"/>
  <c r="O15" i="23" s="1"/>
  <c r="AZ31" i="15"/>
  <c r="AN31" i="15"/>
  <c r="AG31" i="15"/>
  <c r="AH30" i="15"/>
  <c r="AH12" i="15"/>
  <c r="AE31" i="15"/>
  <c r="AH13" i="15"/>
  <c r="BU11" i="15"/>
  <c r="AJ31" i="15"/>
  <c r="AK13" i="15"/>
  <c r="G15" i="23" s="1"/>
  <c r="BX13" i="15"/>
  <c r="T15" i="23" s="1"/>
  <c r="BR30" i="15"/>
  <c r="BL13" i="15"/>
  <c r="P15" i="23" s="1"/>
  <c r="BI30" i="15"/>
  <c r="BM31" i="15"/>
  <c r="BE31" i="15"/>
  <c r="BG31" i="15"/>
  <c r="BU12" i="15"/>
  <c r="BX11" i="15"/>
  <c r="BY31" i="15"/>
  <c r="BI12" i="15"/>
  <c r="BD31" i="15"/>
  <c r="BO30" i="15"/>
  <c r="CA13" i="15"/>
  <c r="U15" i="23" s="1"/>
  <c r="BL11" i="15"/>
  <c r="BX12" i="15"/>
  <c r="BF13" i="15"/>
  <c r="N15" i="23" s="1"/>
  <c r="BX30" i="15"/>
  <c r="CD30" i="15"/>
  <c r="BV31" i="15"/>
  <c r="BO13" i="15"/>
  <c r="Q15" i="23" s="1"/>
  <c r="BZ31" i="15"/>
  <c r="CB31" i="15"/>
  <c r="BU13" i="15"/>
  <c r="S15" i="23" s="1"/>
  <c r="BL12" i="15"/>
  <c r="BO12" i="15"/>
  <c r="BH31" i="15"/>
  <c r="CD13" i="15"/>
  <c r="X15" i="23" s="1"/>
  <c r="BJ31" i="15"/>
  <c r="BU30" i="15"/>
  <c r="BK31" i="15"/>
  <c r="CD12" i="15"/>
  <c r="AI31" i="15"/>
  <c r="BF12" i="15"/>
  <c r="BR13" i="15"/>
  <c r="R15" i="23" s="1"/>
  <c r="CC31" i="15"/>
  <c r="BP31" i="15"/>
  <c r="BQ31" i="15"/>
  <c r="AK30" i="15"/>
  <c r="CA12" i="15"/>
  <c r="CA30" i="15"/>
  <c r="Z31" i="15"/>
  <c r="AC31" i="15"/>
  <c r="W31" i="15"/>
  <c r="BR12" i="15"/>
  <c r="CA11" i="15"/>
  <c r="BN31" i="15"/>
  <c r="BI11" i="15"/>
  <c r="CD11" i="15"/>
  <c r="AH11" i="15"/>
  <c r="BT31" i="15"/>
  <c r="BW31" i="15"/>
  <c r="AB31" i="15"/>
  <c r="BF11" i="15"/>
  <c r="N31" i="18"/>
  <c r="M31" i="18"/>
  <c r="L31" i="18"/>
  <c r="K31" i="18"/>
  <c r="P31" i="18"/>
  <c r="Q31" i="18"/>
  <c r="R31" i="18"/>
  <c r="AI31" i="32"/>
  <c r="AH11" i="32"/>
  <c r="AE11" i="20"/>
  <c r="BB31" i="32"/>
  <c r="BA31" i="32"/>
  <c r="AY31" i="32"/>
  <c r="AX31" i="32"/>
  <c r="AV31" i="32"/>
  <c r="AU31" i="32"/>
  <c r="AS31" i="32"/>
  <c r="AR31" i="32"/>
  <c r="AP31" i="32"/>
  <c r="AO31" i="32"/>
  <c r="AM31" i="32"/>
  <c r="AL31" i="32"/>
  <c r="AF31" i="32"/>
  <c r="AD31" i="32"/>
  <c r="AA31" i="32"/>
  <c r="Y31" i="32"/>
  <c r="T31" i="32"/>
  <c r="S31" i="32"/>
  <c r="F31" i="32"/>
  <c r="E31" i="32"/>
  <c r="C31" i="32"/>
  <c r="AN30" i="32"/>
  <c r="AN29" i="32"/>
  <c r="AN28" i="32"/>
  <c r="AN27" i="32"/>
  <c r="AB31" i="32"/>
  <c r="CC11" i="32"/>
  <c r="CB11" i="32"/>
  <c r="BZ11" i="32"/>
  <c r="BY11" i="32"/>
  <c r="BW11" i="32"/>
  <c r="BV11" i="32"/>
  <c r="BT11" i="32"/>
  <c r="BS11" i="32"/>
  <c r="BQ11" i="32"/>
  <c r="BP11" i="32"/>
  <c r="BN11" i="32"/>
  <c r="BM11" i="32"/>
  <c r="BK11" i="32"/>
  <c r="BJ11" i="32"/>
  <c r="BH11" i="32"/>
  <c r="BG11" i="32"/>
  <c r="BE11" i="32"/>
  <c r="BD11" i="32"/>
  <c r="BC11" i="32"/>
  <c r="AZ11" i="32"/>
  <c r="AW11" i="32"/>
  <c r="AT11" i="32"/>
  <c r="AQ11" i="32"/>
  <c r="AN11" i="32"/>
  <c r="AC11" i="32"/>
  <c r="Z11" i="32"/>
  <c r="V11" i="32"/>
  <c r="U11" i="32"/>
  <c r="D11" i="32"/>
  <c r="F11" i="29"/>
  <c r="D11" i="21"/>
  <c r="E31" i="21"/>
  <c r="F31" i="21"/>
  <c r="J31" i="21"/>
  <c r="I31" i="21"/>
  <c r="E31" i="30"/>
  <c r="D31" i="30"/>
  <c r="C31" i="30"/>
  <c r="G11" i="30"/>
  <c r="F11" i="30"/>
  <c r="E31" i="29"/>
  <c r="D31" i="29"/>
  <c r="C31" i="29"/>
  <c r="G11" i="29"/>
  <c r="AG11" i="18"/>
  <c r="U11" i="18"/>
  <c r="G11" i="27"/>
  <c r="E31" i="27"/>
  <c r="D31" i="27"/>
  <c r="C31" i="27"/>
  <c r="F11" i="27"/>
  <c r="Y15" i="23" l="1"/>
  <c r="BM31" i="32"/>
  <c r="BR11" i="32"/>
  <c r="AZ31" i="32"/>
  <c r="BC31" i="32"/>
  <c r="BD31" i="32"/>
  <c r="CB31" i="32"/>
  <c r="CE13" i="15"/>
  <c r="CE12" i="15"/>
  <c r="CE11" i="15"/>
  <c r="BI11" i="32"/>
  <c r="BJ31" i="32"/>
  <c r="BP31" i="32"/>
  <c r="BG31" i="32"/>
  <c r="AT31" i="32"/>
  <c r="BY31" i="32"/>
  <c r="BS31" i="32"/>
  <c r="BV31" i="32"/>
  <c r="AQ31" i="32"/>
  <c r="CA11" i="32"/>
  <c r="BU11" i="32"/>
  <c r="AW31" i="32"/>
  <c r="F31" i="27"/>
  <c r="CD11" i="32"/>
  <c r="AN31" i="32"/>
  <c r="BE31" i="32"/>
  <c r="BK31" i="32"/>
  <c r="BN31" i="32"/>
  <c r="BW31" i="32"/>
  <c r="BO11" i="32"/>
  <c r="BH31" i="32"/>
  <c r="BZ31" i="32"/>
  <c r="BF11" i="32"/>
  <c r="CE30" i="15"/>
  <c r="BO31" i="15"/>
  <c r="BX31" i="15"/>
  <c r="BL31" i="15"/>
  <c r="BF31" i="15"/>
  <c r="BU31" i="15"/>
  <c r="V31" i="32"/>
  <c r="U31" i="32"/>
  <c r="AH31" i="15"/>
  <c r="AK31" i="15"/>
  <c r="BI31" i="15"/>
  <c r="CD31" i="15"/>
  <c r="BR31" i="15"/>
  <c r="CA31" i="15"/>
  <c r="X31" i="32"/>
  <c r="Z31" i="32"/>
  <c r="D31" i="32"/>
  <c r="AE31" i="32"/>
  <c r="AC31" i="32"/>
  <c r="BT31" i="32"/>
  <c r="BX11" i="32"/>
  <c r="AG31" i="32"/>
  <c r="BQ31" i="32"/>
  <c r="AJ31" i="32"/>
  <c r="W11" i="32"/>
  <c r="BL11" i="32"/>
  <c r="CC31" i="32"/>
  <c r="G31" i="30"/>
  <c r="F31" i="29"/>
  <c r="F31" i="30"/>
  <c r="H11" i="30"/>
  <c r="G31" i="29"/>
  <c r="H11" i="29"/>
  <c r="W13" i="23" s="1"/>
  <c r="H11" i="27"/>
  <c r="G31" i="27"/>
  <c r="D11" i="20"/>
  <c r="D11" i="19"/>
  <c r="V13" i="23" l="1"/>
  <c r="BR31" i="32"/>
  <c r="BI31" i="32"/>
  <c r="BF31" i="32"/>
  <c r="CD31" i="32"/>
  <c r="BU31" i="32"/>
  <c r="BL31" i="32"/>
  <c r="BO31" i="32"/>
  <c r="BX31" i="32"/>
  <c r="CE31" i="15"/>
  <c r="W31" i="32"/>
  <c r="AK31" i="32"/>
  <c r="AH31" i="32"/>
  <c r="CA31" i="32"/>
  <c r="CE11" i="32"/>
  <c r="H31" i="30"/>
  <c r="H31" i="29"/>
  <c r="H31" i="27"/>
  <c r="CE31" i="32" l="1"/>
  <c r="CF11" i="20" l="1"/>
  <c r="CE11" i="20"/>
  <c r="CC11" i="20"/>
  <c r="CB11" i="20"/>
  <c r="AL31" i="20"/>
  <c r="CB11" i="21"/>
  <c r="BB31" i="21"/>
  <c r="BA31" i="21"/>
  <c r="AX31" i="21"/>
  <c r="AV31" i="21"/>
  <c r="AU31" i="21"/>
  <c r="AS31" i="21"/>
  <c r="AR31" i="21"/>
  <c r="AP31" i="21"/>
  <c r="AO31" i="21"/>
  <c r="AM31" i="21"/>
  <c r="AL31" i="21"/>
  <c r="AF31" i="21"/>
  <c r="AD31" i="21"/>
  <c r="AA31" i="21"/>
  <c r="T31" i="21"/>
  <c r="S31" i="21"/>
  <c r="D31" i="21"/>
  <c r="C31" i="21"/>
  <c r="AN30" i="21"/>
  <c r="AN29" i="21"/>
  <c r="AN28" i="21"/>
  <c r="AN27" i="21"/>
  <c r="CC11" i="21"/>
  <c r="BZ11" i="21"/>
  <c r="BY11" i="21"/>
  <c r="BW11" i="21"/>
  <c r="BV11" i="21"/>
  <c r="BT11" i="21"/>
  <c r="BS11" i="21"/>
  <c r="BQ11" i="21"/>
  <c r="BP11" i="21"/>
  <c r="BN11" i="21"/>
  <c r="BM11" i="21"/>
  <c r="BK11" i="21"/>
  <c r="BJ11" i="21"/>
  <c r="BH11" i="21"/>
  <c r="BG11" i="21"/>
  <c r="BE11" i="21"/>
  <c r="BD11" i="21"/>
  <c r="BC11" i="21"/>
  <c r="AZ11" i="21"/>
  <c r="AW11" i="21"/>
  <c r="AT11" i="21"/>
  <c r="AN11" i="21"/>
  <c r="AC11" i="21"/>
  <c r="V11" i="21"/>
  <c r="AJ11" i="21" s="1"/>
  <c r="U11" i="21"/>
  <c r="AI11" i="21" s="1"/>
  <c r="AZ11" i="20"/>
  <c r="L13" i="23" s="1"/>
  <c r="BB31" i="20"/>
  <c r="BA31" i="20"/>
  <c r="AX31" i="20"/>
  <c r="AV31" i="20"/>
  <c r="AU31" i="20"/>
  <c r="AS31" i="20"/>
  <c r="AR31" i="20"/>
  <c r="AP31" i="20"/>
  <c r="AO31" i="20"/>
  <c r="AM31" i="20"/>
  <c r="AF31" i="20"/>
  <c r="AD31" i="20"/>
  <c r="AA31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C31" i="20"/>
  <c r="CH11" i="20"/>
  <c r="BZ11" i="20"/>
  <c r="BY11" i="20"/>
  <c r="BW11" i="20"/>
  <c r="BV11" i="20"/>
  <c r="BT11" i="20"/>
  <c r="BS11" i="20"/>
  <c r="BQ11" i="20"/>
  <c r="BP11" i="20"/>
  <c r="BN11" i="20"/>
  <c r="BM11" i="20"/>
  <c r="BK11" i="20"/>
  <c r="BJ11" i="20"/>
  <c r="BH11" i="20"/>
  <c r="BG11" i="20"/>
  <c r="BE11" i="20"/>
  <c r="BD11" i="20"/>
  <c r="BC11" i="20"/>
  <c r="AW11" i="20"/>
  <c r="AT11" i="20"/>
  <c r="AQ11" i="20"/>
  <c r="AN11" i="20"/>
  <c r="AG11" i="20"/>
  <c r="V11" i="20"/>
  <c r="AJ11" i="20" s="1"/>
  <c r="U11" i="20"/>
  <c r="AI11" i="20" s="1"/>
  <c r="BB31" i="19"/>
  <c r="BA31" i="19"/>
  <c r="AY31" i="19"/>
  <c r="AX31" i="19"/>
  <c r="AV31" i="19"/>
  <c r="AU31" i="19"/>
  <c r="AS31" i="19"/>
  <c r="AR31" i="19"/>
  <c r="AP31" i="19"/>
  <c r="AO31" i="19"/>
  <c r="AM31" i="19"/>
  <c r="AL31" i="19"/>
  <c r="AF31" i="19"/>
  <c r="AD31" i="19"/>
  <c r="AA31" i="19"/>
  <c r="T31" i="19"/>
  <c r="S31" i="19"/>
  <c r="F31" i="19"/>
  <c r="E31" i="19"/>
  <c r="C31" i="19"/>
  <c r="BZ11" i="19"/>
  <c r="BY11" i="19"/>
  <c r="BW11" i="19"/>
  <c r="BV11" i="19"/>
  <c r="BT11" i="19"/>
  <c r="BS11" i="19"/>
  <c r="BQ11" i="19"/>
  <c r="BP11" i="19"/>
  <c r="BN11" i="19"/>
  <c r="BM11" i="19"/>
  <c r="BK11" i="19"/>
  <c r="BJ11" i="19"/>
  <c r="BE11" i="19"/>
  <c r="BD11" i="19"/>
  <c r="BC11" i="19"/>
  <c r="M13" i="23" s="1"/>
  <c r="AZ11" i="19"/>
  <c r="AW11" i="19"/>
  <c r="AT11" i="19"/>
  <c r="AQ11" i="19"/>
  <c r="AN11" i="19"/>
  <c r="AG11" i="19"/>
  <c r="AE11" i="19"/>
  <c r="V11" i="19"/>
  <c r="BG11" i="19" s="1"/>
  <c r="U11" i="19"/>
  <c r="AY31" i="18"/>
  <c r="AX31" i="18"/>
  <c r="AV31" i="18"/>
  <c r="AU31" i="18"/>
  <c r="AS31" i="18"/>
  <c r="AR31" i="18"/>
  <c r="AP31" i="18"/>
  <c r="AO31" i="18"/>
  <c r="AF31" i="18"/>
  <c r="T31" i="18"/>
  <c r="S31" i="18"/>
  <c r="J31" i="18"/>
  <c r="I31" i="18"/>
  <c r="H31" i="18"/>
  <c r="G31" i="18"/>
  <c r="F31" i="18"/>
  <c r="E31" i="18"/>
  <c r="C31" i="18"/>
  <c r="BW11" i="18"/>
  <c r="BV11" i="18"/>
  <c r="BT11" i="18"/>
  <c r="BS11" i="18"/>
  <c r="BQ11" i="18"/>
  <c r="BP11" i="18"/>
  <c r="BN11" i="18"/>
  <c r="BM11" i="18"/>
  <c r="BK11" i="18"/>
  <c r="BJ11" i="18"/>
  <c r="BH11" i="18"/>
  <c r="BG11" i="18"/>
  <c r="BB11" i="18"/>
  <c r="BA11" i="18"/>
  <c r="AZ11" i="18"/>
  <c r="AW11" i="18"/>
  <c r="AT11" i="18"/>
  <c r="AQ11" i="18"/>
  <c r="AK11" i="18"/>
  <c r="V11" i="18"/>
  <c r="W11" i="18" s="1"/>
  <c r="I13" i="23" l="1"/>
  <c r="J13" i="23"/>
  <c r="K13" i="23"/>
  <c r="H13" i="23"/>
  <c r="H13" i="25"/>
  <c r="I13" i="25"/>
  <c r="J13" i="25"/>
  <c r="K13" i="25"/>
  <c r="L13" i="25"/>
  <c r="CD11" i="21"/>
  <c r="CA11" i="21"/>
  <c r="CE30" i="21"/>
  <c r="CG11" i="20"/>
  <c r="BX11" i="21"/>
  <c r="CD11" i="20"/>
  <c r="BF11" i="21"/>
  <c r="CE27" i="21"/>
  <c r="CE28" i="21"/>
  <c r="CE31" i="20"/>
  <c r="CB31" i="20"/>
  <c r="AW31" i="20"/>
  <c r="AY31" i="20"/>
  <c r="CF31" i="20"/>
  <c r="CC31" i="20"/>
  <c r="BS31" i="21"/>
  <c r="BH31" i="21"/>
  <c r="CE29" i="21"/>
  <c r="BC31" i="21"/>
  <c r="V31" i="21"/>
  <c r="BO11" i="21"/>
  <c r="W11" i="21"/>
  <c r="AQ31" i="19"/>
  <c r="AB31" i="19"/>
  <c r="AT31" i="19"/>
  <c r="BL11" i="18"/>
  <c r="AW31" i="18"/>
  <c r="AH11" i="18"/>
  <c r="CI31" i="20"/>
  <c r="AN31" i="19"/>
  <c r="AK11" i="20"/>
  <c r="BI11" i="20"/>
  <c r="AQ31" i="21"/>
  <c r="AW31" i="21"/>
  <c r="AT31" i="21"/>
  <c r="BG31" i="21"/>
  <c r="BQ31" i="21"/>
  <c r="AE31" i="21"/>
  <c r="BJ31" i="21"/>
  <c r="BV31" i="21"/>
  <c r="AI31" i="21"/>
  <c r="X31" i="21"/>
  <c r="U31" i="21"/>
  <c r="AG31" i="21"/>
  <c r="AY31" i="21"/>
  <c r="BI11" i="21"/>
  <c r="BR11" i="21"/>
  <c r="AH11" i="21"/>
  <c r="AZ31" i="21"/>
  <c r="BK31" i="21"/>
  <c r="BL11" i="21"/>
  <c r="AJ31" i="21"/>
  <c r="AK11" i="21"/>
  <c r="Y31" i="21"/>
  <c r="Z11" i="21"/>
  <c r="BN31" i="21"/>
  <c r="BW31" i="21"/>
  <c r="AC31" i="21"/>
  <c r="BP31" i="21"/>
  <c r="BY31" i="21"/>
  <c r="BZ31" i="21"/>
  <c r="BD31" i="21"/>
  <c r="BT31" i="21"/>
  <c r="CB31" i="21"/>
  <c r="AB31" i="21"/>
  <c r="AN31" i="21"/>
  <c r="BE31" i="21"/>
  <c r="BM31" i="21"/>
  <c r="BU11" i="21"/>
  <c r="CC31" i="21"/>
  <c r="CA11" i="19"/>
  <c r="CB31" i="19"/>
  <c r="BG31" i="19"/>
  <c r="BS31" i="19"/>
  <c r="BV31" i="19"/>
  <c r="BK31" i="19"/>
  <c r="BM31" i="19"/>
  <c r="BD31" i="19"/>
  <c r="BP31" i="19"/>
  <c r="BT31" i="19"/>
  <c r="Z11" i="20"/>
  <c r="BU11" i="20"/>
  <c r="BL11" i="20"/>
  <c r="V31" i="20"/>
  <c r="AG31" i="20"/>
  <c r="BM31" i="20"/>
  <c r="BY31" i="20"/>
  <c r="BE31" i="20"/>
  <c r="CA11" i="20"/>
  <c r="BQ31" i="20"/>
  <c r="X31" i="20"/>
  <c r="AI31" i="20"/>
  <c r="BC31" i="20"/>
  <c r="BK31" i="20"/>
  <c r="BS31" i="20"/>
  <c r="Y31" i="20"/>
  <c r="AJ31" i="20"/>
  <c r="BD31" i="20"/>
  <c r="BT31" i="20"/>
  <c r="CH31" i="20"/>
  <c r="AB31" i="20"/>
  <c r="AN31" i="20"/>
  <c r="BF11" i="20"/>
  <c r="BN31" i="20"/>
  <c r="BV31" i="20"/>
  <c r="CJ11" i="20"/>
  <c r="D31" i="20"/>
  <c r="AC11" i="20"/>
  <c r="AC31" i="20" s="1"/>
  <c r="AQ31" i="20"/>
  <c r="BG31" i="20"/>
  <c r="BO11" i="20"/>
  <c r="BW31" i="20"/>
  <c r="U31" i="20"/>
  <c r="AE31" i="20"/>
  <c r="AT31" i="20"/>
  <c r="BH31" i="20"/>
  <c r="BP31" i="20"/>
  <c r="BX11" i="20"/>
  <c r="W11" i="20"/>
  <c r="AH11" i="20"/>
  <c r="AZ31" i="20"/>
  <c r="BJ31" i="20"/>
  <c r="BR11" i="20"/>
  <c r="BZ31" i="20"/>
  <c r="U31" i="19"/>
  <c r="AE31" i="19"/>
  <c r="D31" i="19"/>
  <c r="AJ31" i="19"/>
  <c r="X31" i="19"/>
  <c r="Y31" i="19"/>
  <c r="AK11" i="19"/>
  <c r="G13" i="25" s="1"/>
  <c r="BE31" i="19"/>
  <c r="BN31" i="19"/>
  <c r="BW31" i="19"/>
  <c r="BF11" i="19"/>
  <c r="BO11" i="19"/>
  <c r="BX11" i="19"/>
  <c r="AC11" i="19"/>
  <c r="AI31" i="19"/>
  <c r="BC31" i="19"/>
  <c r="BL11" i="19"/>
  <c r="BU11" i="19"/>
  <c r="CC31" i="19"/>
  <c r="CD11" i="19"/>
  <c r="V31" i="19"/>
  <c r="AG31" i="19"/>
  <c r="AW31" i="19"/>
  <c r="BQ31" i="19"/>
  <c r="BY31" i="19"/>
  <c r="W11" i="19"/>
  <c r="AH11" i="19"/>
  <c r="AZ31" i="19"/>
  <c r="BJ31" i="19"/>
  <c r="BR11" i="19"/>
  <c r="BZ31" i="19"/>
  <c r="U31" i="18"/>
  <c r="V31" i="18"/>
  <c r="D31" i="18"/>
  <c r="BV31" i="18"/>
  <c r="AI31" i="18"/>
  <c r="BW31" i="18"/>
  <c r="BG31" i="18"/>
  <c r="BD31" i="18"/>
  <c r="BN31" i="18"/>
  <c r="BP31" i="18"/>
  <c r="AQ31" i="18"/>
  <c r="BX11" i="18"/>
  <c r="BO11" i="18"/>
  <c r="AG31" i="18"/>
  <c r="AZ31" i="18"/>
  <c r="BH31" i="18"/>
  <c r="BI11" i="18"/>
  <c r="BR11" i="18"/>
  <c r="BT31" i="18"/>
  <c r="BU11" i="18"/>
  <c r="AJ31" i="18"/>
  <c r="BB31" i="18"/>
  <c r="BJ31" i="18"/>
  <c r="BC11" i="18"/>
  <c r="BK31" i="18"/>
  <c r="BS31" i="18"/>
  <c r="AT31" i="18"/>
  <c r="BE31" i="18"/>
  <c r="BM31" i="18"/>
  <c r="BA31" i="18"/>
  <c r="BQ31" i="18"/>
  <c r="J33" i="25" l="1"/>
  <c r="D13" i="23"/>
  <c r="C13" i="23"/>
  <c r="U13" i="25"/>
  <c r="X13" i="23"/>
  <c r="CB11" i="18"/>
  <c r="E13" i="23"/>
  <c r="E33" i="23" s="1"/>
  <c r="Q13" i="23"/>
  <c r="U13" i="23"/>
  <c r="T13" i="23"/>
  <c r="W31" i="18"/>
  <c r="G13" i="23"/>
  <c r="F13" i="23"/>
  <c r="R13" i="23"/>
  <c r="S13" i="23"/>
  <c r="P13" i="23"/>
  <c r="N13" i="23"/>
  <c r="BH11" i="19"/>
  <c r="F13" i="25"/>
  <c r="E13" i="25"/>
  <c r="E33" i="25" s="1"/>
  <c r="L33" i="25"/>
  <c r="I33" i="25"/>
  <c r="K33" i="25"/>
  <c r="CE11" i="21"/>
  <c r="CK11" i="20"/>
  <c r="K33" i="23"/>
  <c r="I33" i="23"/>
  <c r="J33" i="23"/>
  <c r="O13" i="25"/>
  <c r="S13" i="25"/>
  <c r="H33" i="25"/>
  <c r="M13" i="25"/>
  <c r="P13" i="25"/>
  <c r="C13" i="25"/>
  <c r="R13" i="25"/>
  <c r="Q13" i="25"/>
  <c r="T13" i="25"/>
  <c r="D13" i="25"/>
  <c r="CD31" i="20"/>
  <c r="CG31" i="20"/>
  <c r="CD31" i="21"/>
  <c r="H33" i="23"/>
  <c r="W31" i="21"/>
  <c r="M33" i="23"/>
  <c r="AC31" i="19"/>
  <c r="L33" i="23"/>
  <c r="W33" i="23"/>
  <c r="BF31" i="21"/>
  <c r="BI31" i="21"/>
  <c r="AK31" i="21"/>
  <c r="Z31" i="21"/>
  <c r="CA31" i="21"/>
  <c r="BX31" i="21"/>
  <c r="BO31" i="21"/>
  <c r="AH31" i="21"/>
  <c r="BU31" i="21"/>
  <c r="BL31" i="21"/>
  <c r="BR31" i="21"/>
  <c r="Z31" i="20"/>
  <c r="BO31" i="20"/>
  <c r="BU31" i="20"/>
  <c r="BI31" i="20"/>
  <c r="AK31" i="20"/>
  <c r="BF31" i="20"/>
  <c r="AH31" i="20"/>
  <c r="W31" i="20"/>
  <c r="BL31" i="20"/>
  <c r="CJ31" i="20"/>
  <c r="CA31" i="20"/>
  <c r="BR31" i="20"/>
  <c r="BX31" i="20"/>
  <c r="BR31" i="19"/>
  <c r="CA31" i="19"/>
  <c r="CD31" i="19"/>
  <c r="AH31" i="19"/>
  <c r="BX31" i="19"/>
  <c r="W31" i="19"/>
  <c r="BU31" i="19"/>
  <c r="BO31" i="19"/>
  <c r="AK31" i="19"/>
  <c r="BL31" i="19"/>
  <c r="BF31" i="19"/>
  <c r="Z31" i="19"/>
  <c r="AH31" i="18"/>
  <c r="BL31" i="18"/>
  <c r="BR31" i="18"/>
  <c r="BO31" i="18"/>
  <c r="BI31" i="18"/>
  <c r="BF31" i="18"/>
  <c r="BC31" i="18"/>
  <c r="BX31" i="18"/>
  <c r="BU31" i="18"/>
  <c r="AK31" i="18"/>
  <c r="T33" i="25" l="1"/>
  <c r="Q33" i="25"/>
  <c r="O33" i="25"/>
  <c r="M33" i="25"/>
  <c r="R33" i="25"/>
  <c r="P33" i="25"/>
  <c r="CB31" i="18"/>
  <c r="G33" i="23"/>
  <c r="G33" i="25"/>
  <c r="BI11" i="19"/>
  <c r="O13" i="23" s="1"/>
  <c r="BH31" i="19"/>
  <c r="Q33" i="23"/>
  <c r="R33" i="23"/>
  <c r="T33" i="23"/>
  <c r="P33" i="23"/>
  <c r="U33" i="23"/>
  <c r="S33" i="23"/>
  <c r="N33" i="23"/>
  <c r="V33" i="23"/>
  <c r="C33" i="25"/>
  <c r="D33" i="25"/>
  <c r="S33" i="25"/>
  <c r="CE31" i="21"/>
  <c r="CK31" i="20"/>
  <c r="F33" i="25"/>
  <c r="U33" i="25"/>
  <c r="X33" i="23"/>
  <c r="F33" i="23"/>
  <c r="D33" i="23"/>
  <c r="C33" i="23"/>
  <c r="BI31" i="19" l="1"/>
  <c r="CE11" i="19"/>
  <c r="CE31" i="19" s="1"/>
  <c r="N13" i="25"/>
  <c r="V13" i="25" l="1"/>
  <c r="V33" i="25" s="1"/>
  <c r="N33" i="25"/>
  <c r="O33" i="23"/>
  <c r="Y13" i="23"/>
  <c r="Y33" i="23" s="1"/>
</calcChain>
</file>

<file path=xl/sharedStrings.xml><?xml version="1.0" encoding="utf-8"?>
<sst xmlns="http://schemas.openxmlformats.org/spreadsheetml/2006/main" count="997" uniqueCount="177">
  <si>
    <t>DERECE</t>
  </si>
  <si>
    <t>KADEME</t>
  </si>
  <si>
    <t>ADI SOYADI</t>
  </si>
  <si>
    <t>2 NİSAN-14 HAZİRAN DERECE KADEME</t>
  </si>
  <si>
    <t>YEMEK</t>
  </si>
  <si>
    <t>SOSYAL YARDIM</t>
  </si>
  <si>
    <t>Adı
Soyadı</t>
  </si>
  <si>
    <t>Departman</t>
  </si>
  <si>
    <t>Toplam
Gün</t>
  </si>
  <si>
    <t>Normal
Gün</t>
  </si>
  <si>
    <t>Hafta
Sonu</t>
  </si>
  <si>
    <t>Ücretli
İzin
Günü</t>
  </si>
  <si>
    <t>Diğer
Ücretli
İzin</t>
  </si>
  <si>
    <t>Rapor
Günü</t>
  </si>
  <si>
    <t>Bayram
Günü</t>
  </si>
  <si>
    <t>Resmi
Tatil
Günü</t>
  </si>
  <si>
    <t>Çalışılan
Hafta
Sonu</t>
  </si>
  <si>
    <t>Çalışılan
Bayram
Günü</t>
  </si>
  <si>
    <t>Çalışılan
Resmi
Tatil</t>
  </si>
  <si>
    <t>Fazla
Mesai
Saati</t>
  </si>
  <si>
    <t>Bayram
Fazla
Mesai
Saati</t>
  </si>
  <si>
    <t>Resmi
Tatil
Fazla
Mesai
Saati</t>
  </si>
  <si>
    <t>Yarım
G</t>
  </si>
  <si>
    <t>GECE
Ç</t>
  </si>
  <si>
    <t>BRÜT ÜCRET</t>
  </si>
  <si>
    <t>ÜCRET FARKI</t>
  </si>
  <si>
    <t>YEMEK FARKI</t>
  </si>
  <si>
    <t>Sosyal
Yardım</t>
  </si>
  <si>
    <t>SOSYAL YARDIM FARKI</t>
  </si>
  <si>
    <t>GÜNLÜK HİZMET PRİMİ</t>
  </si>
  <si>
    <t>HİZMET PRİMİ FARKI</t>
  </si>
  <si>
    <t>Yıpranma
Ödeneği</t>
  </si>
  <si>
    <t>YIPRANMA ÖDENEĞİ FARKI</t>
  </si>
  <si>
    <t>Hizmet
Zammı</t>
  </si>
  <si>
    <t>HİZMET ZAMMI FARKI</t>
  </si>
  <si>
    <t>Ölüm
yardımı</t>
  </si>
  <si>
    <t>ÖLÜM YARDIMI FARKI</t>
  </si>
  <si>
    <t>Evlenme
yardımı</t>
  </si>
  <si>
    <t>EVLENME YARDIMI FARKI</t>
  </si>
  <si>
    <t>Doğum
Yardımı</t>
  </si>
  <si>
    <t>DOĞUM YARDIMI FARKI</t>
  </si>
  <si>
    <t>Ek
Ödeme</t>
  </si>
  <si>
    <t>EK ÖDEME FARKI</t>
  </si>
  <si>
    <t>GİYECEK
YARDIMI</t>
  </si>
  <si>
    <t>GİYECEK YARDIMI FARKI</t>
  </si>
  <si>
    <t>Fazla
Mesai
Ücreti</t>
  </si>
  <si>
    <t>FAZLA MESAİ ÜCRETİ FARKI</t>
  </si>
  <si>
    <t>Bayram
FM
Ücreti</t>
  </si>
  <si>
    <t>BAYRAM FM ÜCRETİ FARKI</t>
  </si>
  <si>
    <t>Resmi
Tatil
FM
Ücreti</t>
  </si>
  <si>
    <t>RESMİTAİL FM ÜCRETİ FARKI</t>
  </si>
  <si>
    <t>Çalışılan
HS
Ücreti</t>
  </si>
  <si>
    <t>ÇALIŞILAN HS ÜCRETİ FARKI</t>
  </si>
  <si>
    <t>Çalışılan
Bayram
Günü
Ücreti</t>
  </si>
  <si>
    <t>ÇALIŞILAN BAYRAM GÜNÜ ÜCRETİ FARKI</t>
  </si>
  <si>
    <t>Çalışılan
Resmi
Tatil
Ücreti</t>
  </si>
  <si>
    <t>ÇALIŞILAN RESMİ TATİL ÜCRETİ FARKI</t>
  </si>
  <si>
    <t>GECE
Ç
Brüt</t>
  </si>
  <si>
    <t>GECE Ç FARKI</t>
  </si>
  <si>
    <t>Yarım
G
Brüt</t>
  </si>
  <si>
    <t>YARIM GÜN FARKI</t>
  </si>
  <si>
    <t>SENDİKA</t>
  </si>
  <si>
    <t>SENDİKA FARKI</t>
  </si>
  <si>
    <t>TOPLAM</t>
  </si>
  <si>
    <t>TEDİYE</t>
  </si>
  <si>
    <t>GÜNCEL TEDİYE</t>
  </si>
  <si>
    <t>İKRAMİYE</t>
  </si>
  <si>
    <t>TEDİYE FARK</t>
  </si>
  <si>
    <t>İKRAMİYE FARK</t>
  </si>
  <si>
    <t>GÜNCEL İKRAMİYE</t>
  </si>
  <si>
    <t>TEDİYE FARKI</t>
  </si>
  <si>
    <t>TEDİYE GÜNÜ</t>
  </si>
  <si>
    <t>Güvenlik</t>
  </si>
  <si>
    <t>TOPLAM BRÜT</t>
  </si>
  <si>
    <t>YEMEK FARKI NET</t>
  </si>
  <si>
    <t>KADRO/DEPARTMAN</t>
  </si>
  <si>
    <t>Mevcut Yevmiye</t>
  </si>
  <si>
    <t>Yeni Yevmiye</t>
  </si>
  <si>
    <t>Eski Günlük
Ücret</t>
  </si>
  <si>
    <t>Yeni Günlük
Ücret</t>
  </si>
  <si>
    <t>Eski BRÜT ÜCRET</t>
  </si>
  <si>
    <t>Yeni BRÜT ÜCRET</t>
  </si>
  <si>
    <t>Eski Sosyal
Yardım</t>
  </si>
  <si>
    <t>Yeni Sosyal
Yardım</t>
  </si>
  <si>
    <t>Eski GÜNLÜK HİZMET PRİMİ</t>
  </si>
  <si>
    <t>Yeni Hizmet
Primi</t>
  </si>
  <si>
    <t>Yeni
Yıpranma
Ödeneği</t>
  </si>
  <si>
    <t>Eski
Yıpranma
Ödeneği</t>
  </si>
  <si>
    <t>Eski Hizmet
Zammı</t>
  </si>
  <si>
    <t>Yeni Hizmet
Zammı</t>
  </si>
  <si>
    <t>TOPLAM
Brüt</t>
  </si>
  <si>
    <t>Temizlik</t>
  </si>
  <si>
    <t>1-14 Mart 2025 (Yarım Dönem)</t>
  </si>
  <si>
    <t>Personelin günlerini bulmak için Alomaliye Programı üzerinden 
 Puantaj ekranı &gt; 02/2025 dönemini "Görmek İçin Aç" diyerek günleri bulunuz.</t>
  </si>
  <si>
    <t>Yeni
Günlük
Ücret</t>
  </si>
  <si>
    <t>Personelin günlerini bulmak için Alomaliye Programı üzerinden 
 Puantaj ekranı &gt; 03/2025 dönemini "Görmek İçin Aç" diyerek günleri bulunuz.</t>
  </si>
  <si>
    <t>YENİ
BRÜT ÜCRET</t>
  </si>
  <si>
    <t>Yemek</t>
  </si>
  <si>
    <t>Hizmet Primi Toplam</t>
  </si>
  <si>
    <t>AloMaliyede Hizmet Primi ücreti ödenen gün sayısı</t>
  </si>
  <si>
    <t>Hizmet Primi</t>
  </si>
  <si>
    <t>Yeni Yemek
Yrd.</t>
  </si>
  <si>
    <t>NOTLAR</t>
  </si>
  <si>
    <t>Sosyal yardım 2 Nisan-14 Nisan sayfasına dahil edilmiştir. 15 Mart-1 Nisan sayfa hesabında yoktur.</t>
  </si>
  <si>
    <t>Yeni Yıpranma
Ödeneği</t>
  </si>
  <si>
    <t>Yemek/Eski</t>
  </si>
  <si>
    <t>Hizmet Primi/Eski</t>
  </si>
  <si>
    <t>Sosyal Yardım</t>
  </si>
  <si>
    <t>Önemli Not: Eğer 06/2025 dönemi Tediye ödemesini yeni ücretden yaptıysanız aşağıdaki rakamları
Bordroya dahil etmeyiniz.</t>
  </si>
  <si>
    <t>Personelin günlerini bulmak için Alomaliye Programı üzerinden 
 Puantaj ekranı &gt; 04/2025 dönemini "Görmek İçin Aç" diyerek günleri bulunuz.</t>
  </si>
  <si>
    <t>15 Nisan-14 Mayıs+Ek Ödeme</t>
  </si>
  <si>
    <t>15 Mayıs-14 Haziran</t>
  </si>
  <si>
    <t>Resmi
Tatil Fazla
Mesai
Saati</t>
  </si>
  <si>
    <t xml:space="preserve"> YENİ BRÜT ÜCRET</t>
  </si>
  <si>
    <t>YENİ YEMEK YARDIMI</t>
  </si>
  <si>
    <t>YENİ SOSYAL YARDIM</t>
  </si>
  <si>
    <t>YENİ GÜNLÜK HİZMET PRİMİ</t>
  </si>
  <si>
    <t>YENİ Hizmet
Primi</t>
  </si>
  <si>
    <t>Adı Soyadı</t>
  </si>
  <si>
    <t>AYLIK HİZMET PRİMİ</t>
  </si>
  <si>
    <t>YENİ AYLIK HİZMET
PRİMİ</t>
  </si>
  <si>
    <t>YIPRANMA ÖDENEĞİ</t>
  </si>
  <si>
    <t>YENİ YIPRANMA ÖDENEĞİ</t>
  </si>
  <si>
    <t>Sendika İkramiyesi Gün</t>
  </si>
  <si>
    <t>GÜNLÜK ÜCRET</t>
  </si>
  <si>
    <t>YENİ GÜNLÜK ÜCRET</t>
  </si>
  <si>
    <t>İKRAMİYE FARKI
(BRÜT)</t>
  </si>
  <si>
    <t>Personelin günlerini bulmak için Alomaliye Programı üzerinden 
 Puantaj ekranı &gt; 05/2025 dönemini "Görmek İçin Aç" diyerek günleri bulunuz.</t>
  </si>
  <si>
    <t>Personelin günlerini bulmak için Alomaliye Programı üzerinden 
 Puantaj ekranı &gt; 06/2025 dönemini "Görmek İçin Aç" diyerek günleri bulunuz.</t>
  </si>
  <si>
    <t>15 Haziran-14 Temmuz</t>
  </si>
  <si>
    <t>15 Ağustos-1 Eylül</t>
  </si>
  <si>
    <t>15 Temmuz-14 Ağustos</t>
  </si>
  <si>
    <t>✓</t>
  </si>
  <si>
    <t>Personelin günlerini bulmak için Alomaliye Programı üzerinden 
 Puantaj ekranı &gt; 08/2025 dönemini "Görmek İçin Aç" diyerek günleri bulunuz.</t>
  </si>
  <si>
    <t>Personelin günlerini bulmak için Alomaliye Programı üzerinden 
 Puantaj ekranı &gt; 07/2025 dönemini "Görmek İçin Aç" diyerek günleri bulunuz.</t>
  </si>
  <si>
    <t>RESMİ TATİL FM ÜCRETİ FARKI</t>
  </si>
  <si>
    <t>1 EYLÜL-14 EYLÜL</t>
  </si>
  <si>
    <t>1 Nisan - 14 Nisan 2025</t>
  </si>
  <si>
    <t>YENİ BRÜT ÜCRET</t>
  </si>
  <si>
    <t>15 MART- 1 NİSAN 2025</t>
  </si>
  <si>
    <t>Eski Yıpranma
Ödeneği</t>
  </si>
  <si>
    <t>Eski Yemek
Yrd.</t>
  </si>
  <si>
    <t>ESKİ GÜNLÜK ÜCRET</t>
  </si>
  <si>
    <t>Eski Günlük Ücret</t>
  </si>
  <si>
    <t>ESKİ YEMEK YARDIMI</t>
  </si>
  <si>
    <t>ESKİ GÜNLÜK HİZMET PRİMİ</t>
  </si>
  <si>
    <t>Yeni Ölüm
yardımı</t>
  </si>
  <si>
    <t>Eski Evlenme
yardımı</t>
  </si>
  <si>
    <t>Yeni Evlenme
yardımı</t>
  </si>
  <si>
    <t>Eski Doğum
Yardımı</t>
  </si>
  <si>
    <t>Eski Ek
Ödeme</t>
  </si>
  <si>
    <t>Hizmet
Primi Aylık</t>
  </si>
  <si>
    <t>Eski Ölüm
yardımı</t>
  </si>
  <si>
    <t>Yeni Ek
Ödeme</t>
  </si>
  <si>
    <t>Eski GİYECEK
YARDIMI</t>
  </si>
  <si>
    <t>Yeni GİYECEK
YARDIMI</t>
  </si>
  <si>
    <t>ESKİ BRÜT ÜCRET</t>
  </si>
  <si>
    <t>Yeni Hizmet
Primi Aylık</t>
  </si>
  <si>
    <t>Yeni Doğum
Yardımı</t>
  </si>
  <si>
    <t>Eski HİZMET PRİMİ Aylık</t>
  </si>
  <si>
    <t>YENİ Hizmet
Primi Aylık</t>
  </si>
  <si>
    <t>Eski SOSYAL YARDIM</t>
  </si>
  <si>
    <t>YeniEvlenme
yardımı</t>
  </si>
  <si>
    <t>Eski Hizmet
Primi Aylık</t>
  </si>
  <si>
    <t>Yeni GÜNLÜK HİZMET PRİMİ Aylık</t>
  </si>
  <si>
    <t>Personel  Ad Soyad</t>
  </si>
  <si>
    <r>
      <rPr>
        <b/>
        <sz val="14"/>
        <color theme="1"/>
        <rFont val="Calibri"/>
        <family val="2"/>
        <charset val="162"/>
        <scheme val="minor"/>
      </rPr>
      <t>DİKKAT</t>
    </r>
    <r>
      <rPr>
        <sz val="11"/>
        <color theme="1"/>
        <rFont val="Calibri"/>
        <family val="2"/>
        <charset val="162"/>
        <scheme val="minor"/>
      </rPr>
      <t xml:space="preserve">
Her personelin çalışma günü farklıdır. Lütfen Alomaliye Programında eksik günleri olan personelleri (rapor izin vb) ilgili personelin exceline işleyin</t>
    </r>
  </si>
  <si>
    <t>ESKİ TEDİYE</t>
  </si>
  <si>
    <t>24 Mart Tediye</t>
  </si>
  <si>
    <t>10 MAYIS İKRAMİYE SENDİKA</t>
  </si>
  <si>
    <t>2 HAZİRAN TEDİYE</t>
  </si>
  <si>
    <t>10 EYLÜL SENDİKA İKRAMİYE</t>
  </si>
  <si>
    <t>ADIM 1: Öncelikle Çalışan Personellerin Ad Soyad Kadro Derece Kademe ve dönemsel maaşlarını giriniz. En sık olan maaşlar örnek olarak girilmiştir.
Personelin Önceki TİS Sözleşmesi - Yeni TİS Sözleşmesine Göre Maaşları 4 Dönem olarak örnekteki gibi aşağıya giriniz. Bu adımı yapmadan diğer
adımlara lütfen geçmeyiniz. Örnek Excel Şablonunda 20 kayıt açılmıştır, eğer personellerinizi girdikten sonra boş kayıtlar var ise silebilirsiniz</t>
  </si>
  <si>
    <t>1 EYLÜL DERECE KADEME (50 TL + %11 ZAMLI)</t>
  </si>
  <si>
    <t>1-14 MART DERECE KADEME 40 TL + %24 + %3,68</t>
  </si>
  <si>
    <t>15 MART-1 NİSAN  DERECE KADEME 40 TL + %24 + %3,68</t>
  </si>
  <si>
    <t xml:space="preserve"> 02 NİSAN İTİBARİYLE PERSONELLERİN DERECE/KADEMELERİ ARTMIŞTI, DOLAYISIYLA 02.04.2025'DE
YEVMİYE GÜNCELLEMESİ YAPILDIĞI İÇİN DÖNEMSEL ELE ALINDI. EĞER PERSONELLERİNİZ 02.04.2025 NİSANDA DERECE KADEMESİ ARTMADIYSA
RAKAMLARI  0 YAPABİLİRSİNİZ. BU EKRAN SADECE 02 NİSANDA İŞE GİREN VE DERECE KADEMESİ ARTANLAR İÇİNDİR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</si>
</sst>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name val="Arial Tur"/>
      <family val="2"/>
      <charset val="162"/>
    </font>
    <font>
      <b/>
      <sz val="14"/>
      <name val="Arial Tur"/>
      <charset val="162"/>
    </font>
    <font>
      <b/>
      <sz val="14"/>
      <name val="Arial Tur"/>
      <family val="2"/>
      <charset val="162"/>
    </font>
    <font>
      <b/>
      <sz val="8"/>
      <name val="Arial Tur"/>
      <charset val="162"/>
    </font>
    <font>
      <b/>
      <sz val="8"/>
      <color theme="1"/>
      <name val="Arial Tur"/>
      <charset val="162"/>
    </font>
    <font>
      <sz val="10"/>
      <name val="Arial Tur"/>
      <charset val="162"/>
    </font>
    <font>
      <b/>
      <sz val="20"/>
      <name val="Arial Tur"/>
      <charset val="162"/>
    </font>
    <font>
      <b/>
      <sz val="22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8"/>
      <name val="Arial Tur"/>
      <family val="2"/>
      <charset val="162"/>
    </font>
    <font>
      <b/>
      <sz val="10"/>
      <name val="Arial Tur"/>
      <charset val="162"/>
    </font>
    <font>
      <b/>
      <sz val="10"/>
      <color rgb="FFFF0000"/>
      <name val="Arial Tur"/>
      <charset val="162"/>
    </font>
    <font>
      <b/>
      <sz val="12"/>
      <color rgb="FFFF0000"/>
      <name val="Arial Tur"/>
      <charset val="162"/>
    </font>
    <font>
      <sz val="12"/>
      <name val="Arial Tur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name val="Arial Tur"/>
      <charset val="162"/>
    </font>
    <font>
      <b/>
      <sz val="10"/>
      <color theme="1"/>
      <name val="Arial Tur"/>
      <charset val="162"/>
    </font>
    <font>
      <sz val="10"/>
      <name val="Arial Tur"/>
      <family val="2"/>
      <charset val="162"/>
    </font>
    <font>
      <sz val="10"/>
      <color theme="1"/>
      <name val="Calibri"/>
      <family val="2"/>
      <charset val="162"/>
      <scheme val="minor"/>
    </font>
    <font>
      <sz val="11"/>
      <name val="Arial Tur"/>
      <family val="2"/>
      <charset val="162"/>
    </font>
    <font>
      <b/>
      <sz val="26"/>
      <name val="Arial Tur"/>
      <charset val="162"/>
    </font>
    <font>
      <b/>
      <sz val="14"/>
      <color theme="1"/>
      <name val="Calibri"/>
      <family val="2"/>
      <charset val="162"/>
      <scheme val="minor"/>
    </font>
    <font>
      <sz val="8"/>
      <name val="Arial Tur"/>
      <charset val="162"/>
    </font>
    <font>
      <b/>
      <sz val="12"/>
      <name val="Arial Tur"/>
      <family val="2"/>
      <charset val="162"/>
    </font>
    <font>
      <b/>
      <sz val="11"/>
      <name val="Arial Tur"/>
      <charset val="162"/>
    </font>
    <font>
      <b/>
      <sz val="10"/>
      <name val="Arial Tur"/>
      <family val="2"/>
      <charset val="162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50">
    <xf numFmtId="0" fontId="0" fillId="0" borderId="0" xfId="0"/>
    <xf numFmtId="1" fontId="0" fillId="0" borderId="0" xfId="0" applyNumberFormat="1"/>
    <xf numFmtId="4" fontId="0" fillId="0" borderId="0" xfId="0" applyNumberFormat="1"/>
    <xf numFmtId="3" fontId="0" fillId="0" borderId="0" xfId="0" applyNumberForma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/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0" fillId="4" borderId="0" xfId="0" applyFill="1"/>
    <xf numFmtId="49" fontId="2" fillId="0" borderId="0" xfId="1" applyNumberFormat="1" applyFont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9" borderId="0" xfId="0" applyFill="1"/>
    <xf numFmtId="1" fontId="0" fillId="9" borderId="0" xfId="0" applyNumberFormat="1" applyFill="1"/>
    <xf numFmtId="3" fontId="0" fillId="9" borderId="0" xfId="0" applyNumberFormat="1" applyFill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6" fillId="5" borderId="1" xfId="0" applyNumberFormat="1" applyFont="1" applyFill="1" applyBorder="1"/>
    <xf numFmtId="4" fontId="16" fillId="0" borderId="1" xfId="0" applyNumberFormat="1" applyFont="1" applyBorder="1"/>
    <xf numFmtId="4" fontId="17" fillId="0" borderId="1" xfId="0" applyNumberFormat="1" applyFont="1" applyBorder="1"/>
    <xf numFmtId="4" fontId="17" fillId="5" borderId="1" xfId="0" applyNumberFormat="1" applyFont="1" applyFill="1" applyBorder="1"/>
    <xf numFmtId="4" fontId="16" fillId="3" borderId="1" xfId="0" applyNumberFormat="1" applyFont="1" applyFill="1" applyBorder="1"/>
    <xf numFmtId="4" fontId="18" fillId="0" borderId="1" xfId="0" applyNumberFormat="1" applyFont="1" applyBorder="1"/>
    <xf numFmtId="0" fontId="16" fillId="0" borderId="0" xfId="0" applyFont="1"/>
    <xf numFmtId="0" fontId="18" fillId="0" borderId="2" xfId="0" applyFont="1" applyBorder="1"/>
    <xf numFmtId="4" fontId="18" fillId="0" borderId="2" xfId="0" applyNumberFormat="1" applyFont="1" applyBorder="1"/>
    <xf numFmtId="4" fontId="16" fillId="0" borderId="1" xfId="2" applyNumberFormat="1" applyFont="1" applyBorder="1"/>
    <xf numFmtId="0" fontId="3" fillId="0" borderId="0" xfId="0" applyFont="1" applyAlignment="1">
      <alignment horizontal="center" vertical="center"/>
    </xf>
    <xf numFmtId="49" fontId="21" fillId="0" borderId="1" xfId="1" applyNumberFormat="1" applyFont="1" applyBorder="1" applyProtection="1">
      <protection locked="0"/>
    </xf>
    <xf numFmtId="49" fontId="20" fillId="0" borderId="1" xfId="2" applyNumberFormat="1" applyFont="1" applyBorder="1"/>
    <xf numFmtId="4" fontId="20" fillId="5" borderId="1" xfId="0" applyNumberFormat="1" applyFont="1" applyFill="1" applyBorder="1"/>
    <xf numFmtId="4" fontId="21" fillId="5" borderId="1" xfId="0" applyNumberFormat="1" applyFont="1" applyFill="1" applyBorder="1"/>
    <xf numFmtId="4" fontId="20" fillId="3" borderId="1" xfId="0" applyNumberFormat="1" applyFont="1" applyFill="1" applyBorder="1"/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18" fillId="0" borderId="1" xfId="0" applyFont="1" applyBorder="1"/>
    <xf numFmtId="4" fontId="16" fillId="4" borderId="1" xfId="0" applyNumberFormat="1" applyFont="1" applyFill="1" applyBorder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49" fontId="3" fillId="0" borderId="0" xfId="2" applyNumberFormat="1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13" fillId="0" borderId="0" xfId="0" applyFont="1"/>
    <xf numFmtId="49" fontId="17" fillId="0" borderId="3" xfId="1" applyNumberFormat="1" applyFont="1" applyBorder="1" applyProtection="1"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vertical="top" wrapText="1"/>
    </xf>
    <xf numFmtId="49" fontId="13" fillId="0" borderId="0" xfId="0" applyNumberFormat="1" applyFont="1" applyAlignment="1">
      <alignment vertical="center"/>
    </xf>
    <xf numFmtId="0" fontId="25" fillId="4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0" borderId="0" xfId="0" applyFont="1"/>
    <xf numFmtId="49" fontId="21" fillId="0" borderId="0" xfId="1" applyNumberFormat="1" applyFont="1" applyAlignment="1" applyProtection="1">
      <alignment vertical="center" wrapText="1"/>
      <protection locked="0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/>
    </xf>
    <xf numFmtId="4" fontId="18" fillId="0" borderId="2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2" borderId="1" xfId="0" applyFont="1" applyFill="1" applyBorder="1" applyAlignment="1">
      <alignment wrapText="1"/>
    </xf>
    <xf numFmtId="0" fontId="19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2" borderId="1" xfId="0" applyFont="1" applyFill="1" applyBorder="1"/>
    <xf numFmtId="0" fontId="8" fillId="3" borderId="1" xfId="0" applyFont="1" applyFill="1" applyBorder="1" applyAlignment="1">
      <alignment wrapText="1"/>
    </xf>
    <xf numFmtId="0" fontId="13" fillId="6" borderId="1" xfId="0" applyFont="1" applyFill="1" applyBorder="1" applyAlignment="1">
      <alignment vertical="center" wrapText="1"/>
    </xf>
    <xf numFmtId="0" fontId="8" fillId="0" borderId="0" xfId="0" applyFont="1"/>
    <xf numFmtId="0" fontId="2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13" fillId="5" borderId="2" xfId="0" applyNumberFormat="1" applyFont="1" applyFill="1" applyBorder="1"/>
    <xf numFmtId="4" fontId="13" fillId="3" borderId="2" xfId="0" applyNumberFormat="1" applyFont="1" applyFill="1" applyBorder="1"/>
    <xf numFmtId="0" fontId="20" fillId="10" borderId="1" xfId="0" applyFont="1" applyFill="1" applyBorder="1" applyAlignment="1">
      <alignment horizontal="center" vertical="center"/>
    </xf>
    <xf numFmtId="4" fontId="20" fillId="10" borderId="1" xfId="0" applyNumberFormat="1" applyFont="1" applyFill="1" applyBorder="1"/>
    <xf numFmtId="4" fontId="13" fillId="10" borderId="2" xfId="0" applyNumberFormat="1" applyFont="1" applyFill="1" applyBorder="1"/>
    <xf numFmtId="49" fontId="0" fillId="0" borderId="1" xfId="0" applyNumberFormat="1" applyBorder="1"/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17" fillId="0" borderId="1" xfId="1" applyNumberFormat="1" applyFont="1" applyBorder="1" applyProtection="1">
      <protection locked="0"/>
    </xf>
    <xf numFmtId="2" fontId="16" fillId="0" borderId="1" xfId="2" applyNumberFormat="1" applyFont="1" applyBorder="1"/>
    <xf numFmtId="1" fontId="11" fillId="11" borderId="1" xfId="0" applyNumberFormat="1" applyFont="1" applyFill="1" applyBorder="1" applyAlignment="1">
      <alignment horizontal="center" vertical="center"/>
    </xf>
    <xf numFmtId="3" fontId="11" fillId="11" borderId="1" xfId="0" applyNumberFormat="1" applyFont="1" applyFill="1" applyBorder="1" applyAlignment="1">
      <alignment horizontal="center" vertical="center"/>
    </xf>
    <xf numFmtId="1" fontId="29" fillId="0" borderId="4" xfId="0" applyNumberFormat="1" applyFont="1" applyBorder="1" applyAlignment="1">
      <alignment horizontal="center" vertical="center" wrapText="1"/>
    </xf>
    <xf numFmtId="1" fontId="29" fillId="0" borderId="0" xfId="0" applyNumberFormat="1" applyFont="1" applyAlignment="1">
      <alignment horizontal="center" vertical="center" wrapText="1"/>
    </xf>
    <xf numFmtId="1" fontId="11" fillId="12" borderId="1" xfId="0" applyNumberFormat="1" applyFont="1" applyFill="1" applyBorder="1" applyAlignment="1">
      <alignment horizontal="center" vertical="center"/>
    </xf>
    <xf numFmtId="1" fontId="11" fillId="7" borderId="1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3" fontId="11" fillId="8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17" fillId="0" borderId="4" xfId="1" applyNumberFormat="1" applyFont="1" applyBorder="1" applyAlignment="1" applyProtection="1">
      <alignment horizontal="left" vertical="center"/>
      <protection locked="0"/>
    </xf>
    <xf numFmtId="49" fontId="17" fillId="0" borderId="0" xfId="1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25"/>
  <sheetViews>
    <sheetView workbookViewId="0">
      <selection activeCell="K18" sqref="K18"/>
    </sheetView>
  </sheetViews>
  <sheetFormatPr defaultRowHeight="15" x14ac:dyDescent="0.25"/>
  <cols>
    <col min="1" max="1" width="3.85546875" customWidth="1"/>
    <col min="2" max="2" width="25.140625" bestFit="1" customWidth="1"/>
    <col min="3" max="3" width="13.42578125" customWidth="1"/>
    <col min="4" max="4" width="9.85546875" style="1" bestFit="1" customWidth="1"/>
    <col min="5" max="5" width="10.7109375" style="1" bestFit="1" customWidth="1"/>
    <col min="6" max="6" width="19.28515625" style="1" customWidth="1"/>
    <col min="7" max="7" width="16.5703125" style="1" customWidth="1"/>
    <col min="8" max="8" width="9.7109375" style="1" customWidth="1"/>
    <col min="9" max="9" width="10.5703125" style="1" customWidth="1"/>
    <col min="10" max="10" width="19.140625" style="1" customWidth="1"/>
    <col min="11" max="11" width="16.85546875" style="1" customWidth="1"/>
    <col min="12" max="12" width="10.28515625" style="1" customWidth="1"/>
    <col min="13" max="13" width="11.5703125" style="1" customWidth="1"/>
    <col min="14" max="14" width="17.7109375" style="3" customWidth="1"/>
    <col min="15" max="15" width="19.28515625" style="1" customWidth="1"/>
    <col min="16" max="16" width="7.85546875" customWidth="1"/>
    <col min="17" max="17" width="8.42578125" bestFit="1" customWidth="1"/>
    <col min="18" max="18" width="15.7109375" bestFit="1" customWidth="1"/>
    <col min="19" max="19" width="12.85546875" bestFit="1" customWidth="1"/>
  </cols>
  <sheetData>
    <row r="1" spans="1:19" ht="15" customHeight="1" x14ac:dyDescent="0.25">
      <c r="A1" s="124" t="s">
        <v>172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9" ht="42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4" spans="1:19" ht="38.25" customHeight="1" x14ac:dyDescent="0.25">
      <c r="D4" s="126" t="s">
        <v>174</v>
      </c>
      <c r="E4" s="126"/>
      <c r="F4" s="126"/>
      <c r="G4" s="126"/>
      <c r="H4" s="127" t="s">
        <v>175</v>
      </c>
      <c r="I4" s="127"/>
      <c r="J4" s="127"/>
      <c r="K4" s="127"/>
      <c r="L4" s="128" t="s">
        <v>3</v>
      </c>
      <c r="M4" s="128"/>
      <c r="N4" s="129"/>
      <c r="O4" s="128"/>
      <c r="P4" s="122" t="s">
        <v>173</v>
      </c>
      <c r="Q4" s="122"/>
      <c r="R4" s="123"/>
      <c r="S4" s="122"/>
    </row>
    <row r="5" spans="1:19" s="21" customFormat="1" x14ac:dyDescent="0.25">
      <c r="B5" s="21" t="s">
        <v>2</v>
      </c>
      <c r="C5" s="21" t="s">
        <v>75</v>
      </c>
      <c r="D5" s="22" t="s">
        <v>0</v>
      </c>
      <c r="E5" s="22" t="s">
        <v>1</v>
      </c>
      <c r="F5" s="22" t="s">
        <v>76</v>
      </c>
      <c r="G5" s="22" t="s">
        <v>77</v>
      </c>
      <c r="H5" s="22" t="s">
        <v>0</v>
      </c>
      <c r="I5" s="22" t="s">
        <v>1</v>
      </c>
      <c r="J5" s="22" t="s">
        <v>76</v>
      </c>
      <c r="K5" s="22" t="s">
        <v>77</v>
      </c>
      <c r="L5" s="22" t="s">
        <v>0</v>
      </c>
      <c r="M5" s="22" t="s">
        <v>1</v>
      </c>
      <c r="N5" s="23" t="s">
        <v>76</v>
      </c>
      <c r="O5" s="22" t="s">
        <v>77</v>
      </c>
      <c r="P5" s="22" t="s">
        <v>0</v>
      </c>
      <c r="Q5" s="22" t="s">
        <v>1</v>
      </c>
      <c r="R5" s="23" t="s">
        <v>76</v>
      </c>
      <c r="S5" s="22" t="s">
        <v>77</v>
      </c>
    </row>
    <row r="6" spans="1:19" x14ac:dyDescent="0.25">
      <c r="B6" s="15" t="s">
        <v>165</v>
      </c>
      <c r="C6" s="15" t="s">
        <v>72</v>
      </c>
      <c r="D6">
        <v>4</v>
      </c>
      <c r="E6">
        <v>7</v>
      </c>
      <c r="F6" s="2">
        <v>1426.54</v>
      </c>
      <c r="G6" s="2">
        <v>1885.43</v>
      </c>
      <c r="H6">
        <v>4</v>
      </c>
      <c r="I6">
        <v>7</v>
      </c>
      <c r="J6" s="2">
        <v>1426.54</v>
      </c>
      <c r="K6" s="2">
        <v>1885.43</v>
      </c>
      <c r="L6">
        <v>4</v>
      </c>
      <c r="M6">
        <v>8</v>
      </c>
      <c r="N6" s="2">
        <v>1428.48</v>
      </c>
      <c r="O6" s="2">
        <v>1887.93</v>
      </c>
      <c r="P6">
        <v>4</v>
      </c>
      <c r="Q6">
        <v>8</v>
      </c>
      <c r="R6" s="2">
        <v>1887.93</v>
      </c>
      <c r="S6" s="2">
        <v>2151.1</v>
      </c>
    </row>
    <row r="7" spans="1:19" x14ac:dyDescent="0.25">
      <c r="B7" s="15" t="s">
        <v>165</v>
      </c>
      <c r="C7" s="15" t="s">
        <v>91</v>
      </c>
      <c r="D7">
        <v>1</v>
      </c>
      <c r="E7">
        <v>2</v>
      </c>
      <c r="F7" s="2">
        <v>1414.9</v>
      </c>
      <c r="G7" s="2">
        <v>1870.47</v>
      </c>
      <c r="H7">
        <v>2</v>
      </c>
      <c r="I7">
        <v>4</v>
      </c>
      <c r="J7" s="2">
        <v>1414.9</v>
      </c>
      <c r="K7" s="2">
        <v>1870.47</v>
      </c>
      <c r="L7">
        <v>2</v>
      </c>
      <c r="M7">
        <v>4</v>
      </c>
      <c r="N7" s="2">
        <v>1414.9</v>
      </c>
      <c r="O7" s="2">
        <v>1870.47</v>
      </c>
      <c r="P7">
        <v>2</v>
      </c>
      <c r="Q7">
        <v>4</v>
      </c>
      <c r="R7" s="2">
        <v>1870.47</v>
      </c>
      <c r="S7" s="2">
        <v>2131.7199999999998</v>
      </c>
    </row>
    <row r="8" spans="1:19" x14ac:dyDescent="0.25">
      <c r="B8" s="15" t="s">
        <v>165</v>
      </c>
      <c r="C8" s="15"/>
      <c r="D8"/>
      <c r="E8"/>
      <c r="F8" s="2"/>
      <c r="G8" s="2"/>
      <c r="H8"/>
      <c r="I8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5">
      <c r="B9" s="15" t="s">
        <v>165</v>
      </c>
      <c r="C9" s="15"/>
      <c r="D9"/>
      <c r="E9"/>
      <c r="F9" s="2"/>
      <c r="G9" s="2"/>
      <c r="H9"/>
      <c r="I9"/>
      <c r="J9" s="2"/>
      <c r="K9" s="2"/>
      <c r="L9"/>
      <c r="M9"/>
      <c r="N9" s="2"/>
      <c r="O9" s="2"/>
      <c r="R9" s="2"/>
    </row>
    <row r="10" spans="1:19" x14ac:dyDescent="0.25">
      <c r="B10" s="15" t="s">
        <v>165</v>
      </c>
      <c r="C10" s="15"/>
      <c r="D10"/>
      <c r="E10"/>
      <c r="F10" s="2"/>
      <c r="G10" s="2"/>
      <c r="H10"/>
      <c r="I10"/>
      <c r="J10" s="2"/>
      <c r="K10" s="2"/>
      <c r="L10"/>
      <c r="M10"/>
      <c r="N10" s="2"/>
      <c r="O10" s="2"/>
    </row>
    <row r="11" spans="1:19" x14ac:dyDescent="0.25">
      <c r="B11" s="15" t="s">
        <v>165</v>
      </c>
      <c r="C11" s="15"/>
      <c r="D11"/>
      <c r="E11"/>
      <c r="F11" s="2"/>
      <c r="G11" s="2"/>
      <c r="H11"/>
      <c r="I11"/>
      <c r="J11" s="2"/>
      <c r="K11" s="2"/>
      <c r="L11"/>
      <c r="M11"/>
      <c r="N11" s="2"/>
      <c r="O11" s="2"/>
    </row>
    <row r="12" spans="1:19" x14ac:dyDescent="0.25">
      <c r="B12" s="15" t="s">
        <v>165</v>
      </c>
      <c r="C12" s="15"/>
      <c r="D12"/>
      <c r="E12"/>
      <c r="F12" s="2"/>
      <c r="G12" s="2"/>
      <c r="H12"/>
      <c r="I12"/>
      <c r="J12" s="2"/>
      <c r="K12" s="2"/>
      <c r="L12"/>
      <c r="M12"/>
      <c r="N12" s="2"/>
      <c r="O12" s="2"/>
    </row>
    <row r="13" spans="1:19" x14ac:dyDescent="0.25">
      <c r="B13" s="15" t="s">
        <v>165</v>
      </c>
      <c r="C13" s="15"/>
      <c r="D13"/>
      <c r="E13"/>
      <c r="F13" s="2"/>
      <c r="G13" s="2"/>
      <c r="H13"/>
      <c r="I13"/>
      <c r="J13" s="2"/>
      <c r="K13" s="2"/>
      <c r="L13"/>
      <c r="M13"/>
      <c r="N13" s="2"/>
      <c r="O13" s="2"/>
    </row>
    <row r="14" spans="1:19" x14ac:dyDescent="0.25">
      <c r="B14" s="15" t="s">
        <v>165</v>
      </c>
      <c r="C14" s="15"/>
      <c r="D14"/>
      <c r="E14"/>
      <c r="F14" s="2"/>
      <c r="G14" s="2"/>
      <c r="H14"/>
      <c r="I14"/>
      <c r="J14" s="2"/>
      <c r="K14" s="2"/>
      <c r="L14"/>
      <c r="M14"/>
      <c r="N14" s="2"/>
      <c r="O14" s="2"/>
    </row>
    <row r="15" spans="1:19" x14ac:dyDescent="0.25">
      <c r="B15" s="15" t="s">
        <v>165</v>
      </c>
    </row>
    <row r="16" spans="1:19" x14ac:dyDescent="0.25">
      <c r="B16" s="15" t="s">
        <v>165</v>
      </c>
    </row>
    <row r="17" spans="2:8" x14ac:dyDescent="0.25">
      <c r="B17" s="15" t="s">
        <v>165</v>
      </c>
      <c r="E17" s="16"/>
      <c r="F17" s="16"/>
      <c r="G17" s="16"/>
      <c r="H17" s="16"/>
    </row>
    <row r="18" spans="2:8" x14ac:dyDescent="0.25">
      <c r="B18" s="15" t="s">
        <v>165</v>
      </c>
    </row>
    <row r="19" spans="2:8" x14ac:dyDescent="0.25">
      <c r="B19" s="15" t="s">
        <v>165</v>
      </c>
    </row>
    <row r="20" spans="2:8" x14ac:dyDescent="0.25">
      <c r="B20" s="15" t="s">
        <v>165</v>
      </c>
    </row>
    <row r="21" spans="2:8" x14ac:dyDescent="0.25">
      <c r="B21" s="15" t="s">
        <v>165</v>
      </c>
    </row>
    <row r="22" spans="2:8" x14ac:dyDescent="0.25">
      <c r="B22" s="15" t="s">
        <v>165</v>
      </c>
    </row>
    <row r="23" spans="2:8" x14ac:dyDescent="0.25">
      <c r="B23" s="15" t="s">
        <v>165</v>
      </c>
    </row>
    <row r="24" spans="2:8" x14ac:dyDescent="0.25">
      <c r="B24" s="15" t="s">
        <v>165</v>
      </c>
    </row>
    <row r="25" spans="2:8" x14ac:dyDescent="0.25">
      <c r="B25" s="15" t="s">
        <v>165</v>
      </c>
    </row>
  </sheetData>
  <autoFilter ref="B5:O14" xr:uid="{00000000-0009-0000-0000-000000000000}"/>
  <mergeCells count="5">
    <mergeCell ref="P4:S4"/>
    <mergeCell ref="A1:O2"/>
    <mergeCell ref="D4:G4"/>
    <mergeCell ref="H4:K4"/>
    <mergeCell ref="L4:O4"/>
  </mergeCells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E36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5" sqref="F5:M7"/>
    </sheetView>
  </sheetViews>
  <sheetFormatPr defaultRowHeight="15" x14ac:dyDescent="0.25"/>
  <cols>
    <col min="1" max="1" width="19.28515625" customWidth="1"/>
    <col min="2" max="2" width="14" customWidth="1"/>
    <col min="3" max="6" width="9.42578125" bestFit="1" customWidth="1"/>
    <col min="10" max="10" width="9.42578125" bestFit="1" customWidth="1"/>
    <col min="16" max="16" width="8.85546875" customWidth="1"/>
    <col min="19" max="20" width="10.140625" bestFit="1" customWidth="1"/>
    <col min="21" max="22" width="12.7109375" bestFit="1" customWidth="1"/>
    <col min="23" max="23" width="13.5703125" bestFit="1" customWidth="1"/>
    <col min="24" max="24" width="13.7109375" customWidth="1"/>
    <col min="25" max="25" width="13.28515625" customWidth="1"/>
    <col min="26" max="26" width="12.140625" bestFit="1" customWidth="1"/>
    <col min="27" max="28" width="11.42578125" bestFit="1" customWidth="1"/>
    <col min="29" max="29" width="12.140625" bestFit="1" customWidth="1"/>
    <col min="30" max="30" width="9.42578125" customWidth="1"/>
    <col min="31" max="31" width="10.140625" bestFit="1" customWidth="1"/>
    <col min="32" max="32" width="9.42578125" customWidth="1"/>
    <col min="33" max="33" width="10.140625" bestFit="1" customWidth="1"/>
    <col min="34" max="34" width="10.85546875" bestFit="1" customWidth="1"/>
    <col min="35" max="36" width="11.42578125" customWidth="1"/>
    <col min="37" max="37" width="12.140625" bestFit="1" customWidth="1"/>
    <col min="38" max="38" width="11.5703125" customWidth="1"/>
    <col min="39" max="39" width="12.85546875" customWidth="1"/>
    <col min="40" max="79" width="9.42578125" customWidth="1"/>
    <col min="80" max="81" width="10.140625" customWidth="1"/>
    <col min="82" max="82" width="10.85546875" bestFit="1" customWidth="1"/>
    <col min="83" max="83" width="13.5703125" bestFit="1" customWidth="1"/>
  </cols>
  <sheetData>
    <row r="1" spans="1:83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127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</row>
    <row r="3" spans="1:83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10"/>
      <c r="E5" s="10"/>
      <c r="F5" s="140" t="s">
        <v>111</v>
      </c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10"/>
      <c r="E6" s="10"/>
      <c r="F6" s="140"/>
      <c r="G6" s="140"/>
      <c r="H6" s="140"/>
      <c r="I6" s="140"/>
      <c r="J6" s="140"/>
      <c r="K6" s="140"/>
      <c r="L6" s="140"/>
      <c r="M6" s="1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10"/>
      <c r="E7" s="10"/>
      <c r="F7" s="140"/>
      <c r="G7" s="140"/>
      <c r="H7" s="140"/>
      <c r="I7" s="140"/>
      <c r="J7" s="140"/>
      <c r="K7" s="140"/>
      <c r="L7" s="140"/>
      <c r="M7" s="1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10"/>
      <c r="E8" s="10"/>
      <c r="F8" s="93"/>
      <c r="G8" s="93"/>
      <c r="H8" s="93"/>
      <c r="I8" s="93"/>
      <c r="J8" s="93"/>
      <c r="K8" s="93"/>
      <c r="L8" s="93"/>
      <c r="M8" s="9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C9" s="97" t="s">
        <v>132</v>
      </c>
      <c r="D9" s="97" t="s">
        <v>132</v>
      </c>
      <c r="E9" s="97" t="s">
        <v>132</v>
      </c>
      <c r="F9" s="97" t="s">
        <v>132</v>
      </c>
      <c r="I9" s="97" t="s">
        <v>132</v>
      </c>
      <c r="J9" s="97" t="s">
        <v>132</v>
      </c>
      <c r="U9" s="97" t="s">
        <v>132</v>
      </c>
      <c r="X9" s="97" t="s">
        <v>132</v>
      </c>
      <c r="AA9" s="97" t="s">
        <v>132</v>
      </c>
      <c r="AE9" s="97" t="s">
        <v>132</v>
      </c>
      <c r="AI9" s="97" t="s">
        <v>132</v>
      </c>
      <c r="AL9" s="97" t="s">
        <v>132</v>
      </c>
      <c r="CB9" s="97" t="s">
        <v>132</v>
      </c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112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24</v>
      </c>
      <c r="V10" s="63" t="s">
        <v>113</v>
      </c>
      <c r="W10" s="50" t="s">
        <v>25</v>
      </c>
      <c r="X10" s="48" t="s">
        <v>141</v>
      </c>
      <c r="Y10" s="63" t="s">
        <v>114</v>
      </c>
      <c r="Z10" s="51" t="s">
        <v>26</v>
      </c>
      <c r="AA10" s="48" t="s">
        <v>5</v>
      </c>
      <c r="AB10" s="63" t="s">
        <v>115</v>
      </c>
      <c r="AC10" s="51" t="s">
        <v>28</v>
      </c>
      <c r="AD10" s="64" t="s">
        <v>84</v>
      </c>
      <c r="AE10" s="48" t="s">
        <v>159</v>
      </c>
      <c r="AF10" s="64" t="s">
        <v>116</v>
      </c>
      <c r="AG10" s="63" t="s">
        <v>160</v>
      </c>
      <c r="AH10" s="51" t="s">
        <v>30</v>
      </c>
      <c r="AI10" s="48" t="s">
        <v>140</v>
      </c>
      <c r="AJ10" s="63" t="s">
        <v>31</v>
      </c>
      <c r="AK10" s="51" t="s">
        <v>32</v>
      </c>
      <c r="AL10" s="48" t="s">
        <v>33</v>
      </c>
      <c r="AM10" s="63" t="s">
        <v>33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147</v>
      </c>
      <c r="AS10" s="63" t="s">
        <v>148</v>
      </c>
      <c r="AT10" s="51" t="s">
        <v>38</v>
      </c>
      <c r="AU10" s="48" t="s">
        <v>149</v>
      </c>
      <c r="AV10" s="63" t="s">
        <v>158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31</v>
      </c>
      <c r="D11" s="32">
        <f>C11-E11-F11-G11-H11-I11-J11</f>
        <v>22.5</v>
      </c>
      <c r="E11" s="32">
        <v>3</v>
      </c>
      <c r="F11" s="32"/>
      <c r="G11" s="32"/>
      <c r="H11" s="32"/>
      <c r="I11" s="32">
        <v>4.5</v>
      </c>
      <c r="J11" s="32">
        <v>1</v>
      </c>
      <c r="K11" s="32"/>
      <c r="L11" s="32"/>
      <c r="M11" s="32"/>
      <c r="N11" s="32"/>
      <c r="O11" s="32"/>
      <c r="P11" s="40"/>
      <c r="Q11" s="40"/>
      <c r="R11" s="40"/>
      <c r="S11" s="33">
        <f>'ILK EKRAN D-K ÜCR'!N6</f>
        <v>1428.48</v>
      </c>
      <c r="T11" s="33">
        <f>'ILK EKRAN D-K ÜCR'!O6</f>
        <v>1887.93</v>
      </c>
      <c r="U11" s="32">
        <f>S11*C11</f>
        <v>44282.879999999997</v>
      </c>
      <c r="V11" s="32">
        <f>C11*T11</f>
        <v>58525.83</v>
      </c>
      <c r="W11" s="31">
        <f>V11-U11</f>
        <v>14242.95</v>
      </c>
      <c r="X11" s="32">
        <f>(C11-E11-H11)*$B$1</f>
        <v>5118.68</v>
      </c>
      <c r="Y11" s="32">
        <f>(C11-E11-H11)*$C$1</f>
        <v>6580.56</v>
      </c>
      <c r="Z11" s="31">
        <f>Y11-X11</f>
        <v>1461.88</v>
      </c>
      <c r="AA11" s="32">
        <v>3093.57</v>
      </c>
      <c r="AB11" s="32">
        <v>3977.2</v>
      </c>
      <c r="AC11" s="31">
        <f>AB11-AA11</f>
        <v>883.63</v>
      </c>
      <c r="AD11" s="33">
        <v>11.89</v>
      </c>
      <c r="AE11" s="32">
        <f>(C11-E11-F11-G11-H11-I11-J11+K11+L11+M11)*AD11</f>
        <v>267.52999999999997</v>
      </c>
      <c r="AF11" s="33">
        <v>15.28</v>
      </c>
      <c r="AG11" s="32">
        <f>(C11-E11-F11-G11-H11-I11-J11+K11+L11+M11)*AF11</f>
        <v>343.8</v>
      </c>
      <c r="AH11" s="34">
        <f>AG11-AE11</f>
        <v>76.27</v>
      </c>
      <c r="AI11" s="32">
        <f>U11*0.15</f>
        <v>6642.43</v>
      </c>
      <c r="AJ11" s="32">
        <f>V11*0.22</f>
        <v>12875.68</v>
      </c>
      <c r="AK11" s="31">
        <f>AJ11-AI11</f>
        <v>6233.25</v>
      </c>
      <c r="AL11" s="32">
        <f>15*7</f>
        <v>105</v>
      </c>
      <c r="AM11" s="32">
        <f>19.28*7</f>
        <v>134.96</v>
      </c>
      <c r="AN11" s="31">
        <f>AM11-AL11</f>
        <v>29.96</v>
      </c>
      <c r="AO11" s="40"/>
      <c r="AP11" s="32"/>
      <c r="AQ11" s="31"/>
      <c r="AR11" s="40"/>
      <c r="AS11" s="32"/>
      <c r="AT11" s="31">
        <f>AS11-AR11</f>
        <v>0</v>
      </c>
      <c r="AU11" s="32"/>
      <c r="AV11" s="32"/>
      <c r="AW11" s="31">
        <f>AV11-AU11</f>
        <v>0</v>
      </c>
      <c r="AX11" s="40"/>
      <c r="AY11" s="32"/>
      <c r="AZ11" s="31">
        <f>AY11-AX11</f>
        <v>0</v>
      </c>
      <c r="BA11" s="32">
        <v>0</v>
      </c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</f>
        <v>1428.48</v>
      </c>
      <c r="CC11" s="33">
        <f>T11</f>
        <v>1887.93</v>
      </c>
      <c r="CD11" s="35">
        <f>CC11-CB11</f>
        <v>459.45</v>
      </c>
      <c r="CE11" s="36">
        <f>CA11+BX11+BU11+BR11+BO11+BL11+BI11+BF11+BC11+AZ11+AW11+AT11+AQ11+AN11+AK11+AH11+AC11+W11+Z11-CD11</f>
        <v>22468.49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31</v>
      </c>
      <c r="D12" s="32">
        <f t="shared" ref="D12:D30" si="0">C12-E12-F12-G12-H12-I12-J12</f>
        <v>22.5</v>
      </c>
      <c r="E12" s="32">
        <v>3</v>
      </c>
      <c r="F12" s="32"/>
      <c r="G12" s="32"/>
      <c r="H12" s="32"/>
      <c r="I12" s="32">
        <v>4.5</v>
      </c>
      <c r="J12" s="32">
        <v>1</v>
      </c>
      <c r="K12" s="32"/>
      <c r="L12" s="32"/>
      <c r="M12" s="32"/>
      <c r="N12" s="32"/>
      <c r="O12" s="32"/>
      <c r="P12" s="40"/>
      <c r="Q12" s="40"/>
      <c r="R12" s="40"/>
      <c r="S12" s="33">
        <f>'ILK EKRAN D-K ÜCR'!N7</f>
        <v>1414.9</v>
      </c>
      <c r="T12" s="33">
        <f>'ILK EKRAN D-K ÜCR'!O7</f>
        <v>1870.47</v>
      </c>
      <c r="U12" s="32">
        <f t="shared" ref="U12:U30" si="1">S12*C12</f>
        <v>43861.9</v>
      </c>
      <c r="V12" s="32">
        <f t="shared" ref="V12:V30" si="2">C12*T12</f>
        <v>57984.57</v>
      </c>
      <c r="W12" s="31">
        <f t="shared" ref="W12:W30" si="3">V12-U12</f>
        <v>14122.67</v>
      </c>
      <c r="X12" s="32">
        <f t="shared" ref="X12:X30" si="4">(C12-E12-H12)*$B$1</f>
        <v>5118.68</v>
      </c>
      <c r="Y12" s="32">
        <f t="shared" ref="Y12:Y30" si="5">(C12-E12-H12)*$C$1</f>
        <v>6580.56</v>
      </c>
      <c r="Z12" s="31">
        <f t="shared" ref="Z12:Z30" si="6">Y12-X12</f>
        <v>1461.88</v>
      </c>
      <c r="AA12" s="32">
        <v>3093.57</v>
      </c>
      <c r="AB12" s="32">
        <v>3977.2</v>
      </c>
      <c r="AC12" s="31">
        <f t="shared" ref="AC12:AC30" si="7">AB12-AA12</f>
        <v>883.63</v>
      </c>
      <c r="AD12" s="33">
        <v>11.89</v>
      </c>
      <c r="AE12" s="32">
        <f t="shared" ref="AE12:AE30" si="8">(C12-E12-F12-G12-H12-I12-J12+K12+L12+M12)*AD12</f>
        <v>267.52999999999997</v>
      </c>
      <c r="AF12" s="33">
        <v>15.28</v>
      </c>
      <c r="AG12" s="32">
        <f t="shared" ref="AG12:AG30" si="9">(C12-E12-F12-G12-H12-I12-J12+K12+L12+M12)*AF12</f>
        <v>343.8</v>
      </c>
      <c r="AH12" s="34">
        <f t="shared" ref="AH12:AH30" si="10">AG12-AE12</f>
        <v>76.27</v>
      </c>
      <c r="AI12" s="32">
        <f t="shared" ref="AI12:AI30" si="11">U12*0.15</f>
        <v>6579.29</v>
      </c>
      <c r="AJ12" s="32">
        <f t="shared" ref="AJ12:AJ30" si="12">V12*0.22</f>
        <v>12756.61</v>
      </c>
      <c r="AK12" s="31">
        <f t="shared" ref="AK12:AK30" si="13">AJ12-AI12</f>
        <v>6177.32</v>
      </c>
      <c r="AL12" s="32">
        <f t="shared" ref="AL12:AL26" si="14">15*7</f>
        <v>105</v>
      </c>
      <c r="AM12" s="32">
        <f t="shared" ref="AM12:AM26" si="15">19.28*7</f>
        <v>134.96</v>
      </c>
      <c r="AN12" s="31">
        <f t="shared" ref="AN12:AN26" si="16">AM12-AL12</f>
        <v>29.96</v>
      </c>
      <c r="AO12" s="40"/>
      <c r="AP12" s="32"/>
      <c r="AQ12" s="31"/>
      <c r="AR12" s="40"/>
      <c r="AS12" s="32"/>
      <c r="AT12" s="31">
        <f t="shared" ref="AT12:AT30" si="17">AS12-AR12</f>
        <v>0</v>
      </c>
      <c r="AU12" s="32"/>
      <c r="AV12" s="32"/>
      <c r="AW12" s="31">
        <f t="shared" ref="AW12:AW30" si="18">AV12-AU12</f>
        <v>0</v>
      </c>
      <c r="AX12" s="40"/>
      <c r="AY12" s="32"/>
      <c r="AZ12" s="31">
        <f t="shared" ref="AZ12:AZ30" si="19">AY12-AX12</f>
        <v>0</v>
      </c>
      <c r="BA12" s="32">
        <v>0</v>
      </c>
      <c r="BB12" s="32"/>
      <c r="BC12" s="31">
        <f t="shared" ref="BC12:BC30" si="20">BB12-BA12</f>
        <v>0</v>
      </c>
      <c r="BD12" s="32">
        <f t="shared" ref="BD12:BD30" si="21">((S12/7.5)*1.75)*N12</f>
        <v>0</v>
      </c>
      <c r="BE12" s="32">
        <f t="shared" ref="BE12:BE30" si="22">((T12/7.5)*1.75)*N12</f>
        <v>0</v>
      </c>
      <c r="BF12" s="31">
        <f t="shared" ref="BF12:BF30" si="23">BE12-BD12</f>
        <v>0</v>
      </c>
      <c r="BG12" s="32">
        <f t="shared" ref="BG12:BG30" si="24">(((S12*3)/7.5)*O12)</f>
        <v>0</v>
      </c>
      <c r="BH12" s="32">
        <f t="shared" ref="BH12:BH30" si="25">(((T12*3)/7.5)*O12)</f>
        <v>0</v>
      </c>
      <c r="BI12" s="31">
        <f t="shared" ref="BI12:BI30" si="26">BH12-BG12</f>
        <v>0</v>
      </c>
      <c r="BJ12" s="32">
        <f t="shared" ref="BJ12:BJ30" si="27">(((S12*3)/7.5)*P12)</f>
        <v>0</v>
      </c>
      <c r="BK12" s="32">
        <f t="shared" ref="BK12:BK30" si="28">(((T12*3)/7.5)*P12)</f>
        <v>0</v>
      </c>
      <c r="BL12" s="31">
        <f t="shared" ref="BL12:BL30" si="29">BK12-BJ12</f>
        <v>0</v>
      </c>
      <c r="BM12" s="32">
        <f t="shared" ref="BM12:BM30" si="30">(S12*2)*K12</f>
        <v>0</v>
      </c>
      <c r="BN12" s="32">
        <f t="shared" ref="BN12:BN30" si="31">(T12*2)*K12</f>
        <v>0</v>
      </c>
      <c r="BO12" s="31">
        <f t="shared" ref="BO12:BO30" si="32">BN12-BM12</f>
        <v>0</v>
      </c>
      <c r="BP12" s="32">
        <f t="shared" ref="BP12:BP30" si="33">(S12*2)*L12</f>
        <v>0</v>
      </c>
      <c r="BQ12" s="32">
        <f t="shared" ref="BQ12:BQ30" si="34">(T12*2)*L12</f>
        <v>0</v>
      </c>
      <c r="BR12" s="31">
        <f t="shared" ref="BR12:BR30" si="35">BQ12-BP12</f>
        <v>0</v>
      </c>
      <c r="BS12" s="32">
        <f t="shared" ref="BS12:BS30" si="36">(S12*2)*M12</f>
        <v>0</v>
      </c>
      <c r="BT12" s="32">
        <f t="shared" ref="BT12:BT30" si="37">(T12*2)*M12</f>
        <v>0</v>
      </c>
      <c r="BU12" s="31">
        <f t="shared" ref="BU12:BU30" si="38">BT12-BS12</f>
        <v>0</v>
      </c>
      <c r="BV12" s="32">
        <f t="shared" ref="BV12:BV30" si="39">((S12/7.5)*0.15)*R12</f>
        <v>0</v>
      </c>
      <c r="BW12" s="32">
        <f t="shared" ref="BW12:BW30" si="40">((T12/7.5)*0.15)*R12</f>
        <v>0</v>
      </c>
      <c r="BX12" s="31">
        <f t="shared" ref="BX12:BX30" si="41">BW12-BV12</f>
        <v>0</v>
      </c>
      <c r="BY12" s="32">
        <f t="shared" ref="BY12:BY30" si="42">((S12/7.5)*2)*Q12</f>
        <v>0</v>
      </c>
      <c r="BZ12" s="32">
        <f t="shared" ref="BZ12:BZ30" si="43">((T12/7.5)*2)*Q12</f>
        <v>0</v>
      </c>
      <c r="CA12" s="31">
        <f t="shared" ref="CA12:CA30" si="44">BZ12-BY12</f>
        <v>0</v>
      </c>
      <c r="CB12" s="33">
        <f t="shared" ref="CB12:CB30" si="45">S12</f>
        <v>1414.9</v>
      </c>
      <c r="CC12" s="33">
        <f t="shared" ref="CC12:CC30" si="46">T12</f>
        <v>1870.47</v>
      </c>
      <c r="CD12" s="35">
        <f t="shared" ref="CD12:CD30" si="47">CC12-CB12</f>
        <v>455.57</v>
      </c>
      <c r="CE12" s="36">
        <f t="shared" ref="CE12:CE30" si="48">CA12+BX12+BU12+BR12+BO12+BL12+BI12+BF12+BC12+AZ12+AW12+AT12+AQ12+AN12+AK12+AH12+AC12+W12+Z12-CD12</f>
        <v>22296.16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31</v>
      </c>
      <c r="D13" s="32">
        <f t="shared" si="0"/>
        <v>22.5</v>
      </c>
      <c r="E13" s="32">
        <v>3</v>
      </c>
      <c r="F13" s="32"/>
      <c r="G13" s="32"/>
      <c r="H13" s="32"/>
      <c r="I13" s="32">
        <v>4.5</v>
      </c>
      <c r="J13" s="32">
        <v>1</v>
      </c>
      <c r="K13" s="32"/>
      <c r="L13" s="32"/>
      <c r="M13" s="32"/>
      <c r="N13" s="32"/>
      <c r="O13" s="32"/>
      <c r="P13" s="40"/>
      <c r="Q13" s="40"/>
      <c r="R13" s="40"/>
      <c r="S13" s="33">
        <f>'ILK EKRAN D-K ÜCR'!N8</f>
        <v>0</v>
      </c>
      <c r="T13" s="33">
        <f>'ILK EKRAN D-K ÜCR'!O8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5118.68</v>
      </c>
      <c r="Y13" s="32">
        <f t="shared" si="5"/>
        <v>6580.56</v>
      </c>
      <c r="Z13" s="31">
        <f t="shared" si="6"/>
        <v>1461.88</v>
      </c>
      <c r="AA13" s="32">
        <v>3093.57</v>
      </c>
      <c r="AB13" s="32">
        <v>3977.2</v>
      </c>
      <c r="AC13" s="31">
        <f t="shared" si="7"/>
        <v>883.63</v>
      </c>
      <c r="AD13" s="33">
        <v>11.89</v>
      </c>
      <c r="AE13" s="32">
        <f t="shared" si="8"/>
        <v>267.52999999999997</v>
      </c>
      <c r="AF13" s="33">
        <v>15.28</v>
      </c>
      <c r="AG13" s="32">
        <f t="shared" si="9"/>
        <v>343.8</v>
      </c>
      <c r="AH13" s="34">
        <f t="shared" si="10"/>
        <v>76.27</v>
      </c>
      <c r="AI13" s="32">
        <f t="shared" si="11"/>
        <v>0</v>
      </c>
      <c r="AJ13" s="32">
        <f t="shared" si="12"/>
        <v>0</v>
      </c>
      <c r="AK13" s="31">
        <f t="shared" si="13"/>
        <v>0</v>
      </c>
      <c r="AL13" s="32">
        <f t="shared" si="14"/>
        <v>105</v>
      </c>
      <c r="AM13" s="32">
        <f t="shared" si="15"/>
        <v>134.96</v>
      </c>
      <c r="AN13" s="31">
        <f t="shared" si="16"/>
        <v>29.96</v>
      </c>
      <c r="AO13" s="40"/>
      <c r="AP13" s="32"/>
      <c r="AQ13" s="31"/>
      <c r="AR13" s="40"/>
      <c r="AS13" s="32"/>
      <c r="AT13" s="31">
        <f t="shared" si="17"/>
        <v>0</v>
      </c>
      <c r="AU13" s="32"/>
      <c r="AV13" s="32"/>
      <c r="AW13" s="31">
        <f t="shared" si="18"/>
        <v>0</v>
      </c>
      <c r="AX13" s="40"/>
      <c r="AY13" s="32"/>
      <c r="AZ13" s="31">
        <f t="shared" si="19"/>
        <v>0</v>
      </c>
      <c r="BA13" s="32">
        <v>0</v>
      </c>
      <c r="BB13" s="32"/>
      <c r="BC13" s="31">
        <f t="shared" si="20"/>
        <v>0</v>
      </c>
      <c r="BD13" s="32">
        <f t="shared" si="21"/>
        <v>0</v>
      </c>
      <c r="BE13" s="32">
        <f t="shared" si="22"/>
        <v>0</v>
      </c>
      <c r="BF13" s="31">
        <f t="shared" si="23"/>
        <v>0</v>
      </c>
      <c r="BG13" s="32">
        <f t="shared" si="24"/>
        <v>0</v>
      </c>
      <c r="BH13" s="32">
        <f t="shared" si="25"/>
        <v>0</v>
      </c>
      <c r="BI13" s="31">
        <f t="shared" si="26"/>
        <v>0</v>
      </c>
      <c r="BJ13" s="32">
        <f t="shared" si="27"/>
        <v>0</v>
      </c>
      <c r="BK13" s="32">
        <f t="shared" si="28"/>
        <v>0</v>
      </c>
      <c r="BL13" s="31">
        <f t="shared" si="29"/>
        <v>0</v>
      </c>
      <c r="BM13" s="32">
        <f t="shared" si="30"/>
        <v>0</v>
      </c>
      <c r="BN13" s="32">
        <f t="shared" si="31"/>
        <v>0</v>
      </c>
      <c r="BO13" s="31">
        <f t="shared" si="32"/>
        <v>0</v>
      </c>
      <c r="BP13" s="32">
        <f t="shared" si="33"/>
        <v>0</v>
      </c>
      <c r="BQ13" s="32">
        <f t="shared" si="34"/>
        <v>0</v>
      </c>
      <c r="BR13" s="31">
        <f t="shared" si="35"/>
        <v>0</v>
      </c>
      <c r="BS13" s="32">
        <f t="shared" si="36"/>
        <v>0</v>
      </c>
      <c r="BT13" s="32">
        <f t="shared" si="37"/>
        <v>0</v>
      </c>
      <c r="BU13" s="31">
        <f t="shared" si="38"/>
        <v>0</v>
      </c>
      <c r="BV13" s="32">
        <f t="shared" si="39"/>
        <v>0</v>
      </c>
      <c r="BW13" s="32">
        <f t="shared" si="40"/>
        <v>0</v>
      </c>
      <c r="BX13" s="31">
        <f t="shared" si="41"/>
        <v>0</v>
      </c>
      <c r="BY13" s="32">
        <f t="shared" si="42"/>
        <v>0</v>
      </c>
      <c r="BZ13" s="32">
        <f t="shared" si="43"/>
        <v>0</v>
      </c>
      <c r="CA13" s="31">
        <f t="shared" si="44"/>
        <v>0</v>
      </c>
      <c r="CB13" s="33">
        <f t="shared" si="45"/>
        <v>0</v>
      </c>
      <c r="CC13" s="33">
        <f t="shared" si="46"/>
        <v>0</v>
      </c>
      <c r="CD13" s="35">
        <f t="shared" si="47"/>
        <v>0</v>
      </c>
      <c r="CE13" s="36">
        <f t="shared" si="48"/>
        <v>2451.7399999999998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31</v>
      </c>
      <c r="D14" s="32">
        <f t="shared" si="0"/>
        <v>22.5</v>
      </c>
      <c r="E14" s="32">
        <v>3</v>
      </c>
      <c r="F14" s="32"/>
      <c r="G14" s="32"/>
      <c r="H14" s="32"/>
      <c r="I14" s="32">
        <v>4.5</v>
      </c>
      <c r="J14" s="32">
        <v>1</v>
      </c>
      <c r="K14" s="32"/>
      <c r="L14" s="32"/>
      <c r="M14" s="32"/>
      <c r="N14" s="32"/>
      <c r="O14" s="32"/>
      <c r="P14" s="40"/>
      <c r="Q14" s="40"/>
      <c r="R14" s="40"/>
      <c r="S14" s="33">
        <f>'ILK EKRAN D-K ÜCR'!N9</f>
        <v>0</v>
      </c>
      <c r="T14" s="33">
        <f>'ILK EKRAN D-K ÜCR'!O9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5118.68</v>
      </c>
      <c r="Y14" s="32">
        <f t="shared" si="5"/>
        <v>6580.56</v>
      </c>
      <c r="Z14" s="31">
        <f t="shared" si="6"/>
        <v>1461.88</v>
      </c>
      <c r="AA14" s="32">
        <v>3093.57</v>
      </c>
      <c r="AB14" s="32">
        <v>3977.2</v>
      </c>
      <c r="AC14" s="31">
        <f t="shared" si="7"/>
        <v>883.63</v>
      </c>
      <c r="AD14" s="33">
        <v>11.89</v>
      </c>
      <c r="AE14" s="32">
        <f t="shared" si="8"/>
        <v>267.52999999999997</v>
      </c>
      <c r="AF14" s="33">
        <v>15.28</v>
      </c>
      <c r="AG14" s="32">
        <f t="shared" si="9"/>
        <v>343.8</v>
      </c>
      <c r="AH14" s="34">
        <f t="shared" si="10"/>
        <v>76.27</v>
      </c>
      <c r="AI14" s="32">
        <f t="shared" si="11"/>
        <v>0</v>
      </c>
      <c r="AJ14" s="32">
        <f t="shared" si="12"/>
        <v>0</v>
      </c>
      <c r="AK14" s="31">
        <f t="shared" si="13"/>
        <v>0</v>
      </c>
      <c r="AL14" s="32">
        <f t="shared" si="14"/>
        <v>105</v>
      </c>
      <c r="AM14" s="32">
        <f t="shared" si="15"/>
        <v>134.96</v>
      </c>
      <c r="AN14" s="31">
        <f t="shared" si="16"/>
        <v>29.96</v>
      </c>
      <c r="AO14" s="40"/>
      <c r="AP14" s="32"/>
      <c r="AQ14" s="31"/>
      <c r="AR14" s="40"/>
      <c r="AS14" s="32"/>
      <c r="AT14" s="31">
        <f t="shared" si="17"/>
        <v>0</v>
      </c>
      <c r="AU14" s="32"/>
      <c r="AV14" s="32"/>
      <c r="AW14" s="31">
        <f t="shared" si="18"/>
        <v>0</v>
      </c>
      <c r="AX14" s="40"/>
      <c r="AY14" s="32"/>
      <c r="AZ14" s="31">
        <f t="shared" si="19"/>
        <v>0</v>
      </c>
      <c r="BA14" s="32">
        <v>0</v>
      </c>
      <c r="BB14" s="32"/>
      <c r="BC14" s="31">
        <f t="shared" si="20"/>
        <v>0</v>
      </c>
      <c r="BD14" s="32">
        <f t="shared" si="21"/>
        <v>0</v>
      </c>
      <c r="BE14" s="32">
        <f t="shared" si="22"/>
        <v>0</v>
      </c>
      <c r="BF14" s="31">
        <f t="shared" si="23"/>
        <v>0</v>
      </c>
      <c r="BG14" s="32">
        <f t="shared" si="24"/>
        <v>0</v>
      </c>
      <c r="BH14" s="32">
        <f t="shared" si="25"/>
        <v>0</v>
      </c>
      <c r="BI14" s="31">
        <f t="shared" si="26"/>
        <v>0</v>
      </c>
      <c r="BJ14" s="32">
        <f t="shared" si="27"/>
        <v>0</v>
      </c>
      <c r="BK14" s="32">
        <f t="shared" si="28"/>
        <v>0</v>
      </c>
      <c r="BL14" s="31">
        <f t="shared" si="29"/>
        <v>0</v>
      </c>
      <c r="BM14" s="32">
        <f t="shared" si="30"/>
        <v>0</v>
      </c>
      <c r="BN14" s="32">
        <f t="shared" si="31"/>
        <v>0</v>
      </c>
      <c r="BO14" s="31">
        <f t="shared" si="32"/>
        <v>0</v>
      </c>
      <c r="BP14" s="32">
        <f t="shared" si="33"/>
        <v>0</v>
      </c>
      <c r="BQ14" s="32">
        <f t="shared" si="34"/>
        <v>0</v>
      </c>
      <c r="BR14" s="31">
        <f t="shared" si="35"/>
        <v>0</v>
      </c>
      <c r="BS14" s="32">
        <f t="shared" si="36"/>
        <v>0</v>
      </c>
      <c r="BT14" s="32">
        <f t="shared" si="37"/>
        <v>0</v>
      </c>
      <c r="BU14" s="31">
        <f t="shared" si="38"/>
        <v>0</v>
      </c>
      <c r="BV14" s="32">
        <f t="shared" si="39"/>
        <v>0</v>
      </c>
      <c r="BW14" s="32">
        <f t="shared" si="40"/>
        <v>0</v>
      </c>
      <c r="BX14" s="31">
        <f t="shared" si="41"/>
        <v>0</v>
      </c>
      <c r="BY14" s="32">
        <f t="shared" si="42"/>
        <v>0</v>
      </c>
      <c r="BZ14" s="32">
        <f t="shared" si="43"/>
        <v>0</v>
      </c>
      <c r="CA14" s="31">
        <f t="shared" si="44"/>
        <v>0</v>
      </c>
      <c r="CB14" s="33">
        <f t="shared" si="45"/>
        <v>0</v>
      </c>
      <c r="CC14" s="33">
        <f t="shared" si="46"/>
        <v>0</v>
      </c>
      <c r="CD14" s="35">
        <f t="shared" si="47"/>
        <v>0</v>
      </c>
      <c r="CE14" s="36">
        <f t="shared" si="48"/>
        <v>2451.7399999999998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31</v>
      </c>
      <c r="D15" s="32">
        <f t="shared" si="0"/>
        <v>22.5</v>
      </c>
      <c r="E15" s="32">
        <v>3</v>
      </c>
      <c r="F15" s="32"/>
      <c r="G15" s="32"/>
      <c r="H15" s="32"/>
      <c r="I15" s="32">
        <v>4.5</v>
      </c>
      <c r="J15" s="32">
        <v>1</v>
      </c>
      <c r="K15" s="32"/>
      <c r="L15" s="32"/>
      <c r="M15" s="32"/>
      <c r="N15" s="32"/>
      <c r="O15" s="32"/>
      <c r="P15" s="40"/>
      <c r="Q15" s="40"/>
      <c r="R15" s="40"/>
      <c r="S15" s="33">
        <f>'ILK EKRAN D-K ÜCR'!N10</f>
        <v>0</v>
      </c>
      <c r="T15" s="33">
        <f>'ILK EKRAN D-K ÜCR'!O10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5118.68</v>
      </c>
      <c r="Y15" s="32">
        <f t="shared" si="5"/>
        <v>6580.56</v>
      </c>
      <c r="Z15" s="31">
        <f t="shared" si="6"/>
        <v>1461.88</v>
      </c>
      <c r="AA15" s="32">
        <v>3093.57</v>
      </c>
      <c r="AB15" s="32">
        <v>3977.2</v>
      </c>
      <c r="AC15" s="31">
        <f t="shared" si="7"/>
        <v>883.63</v>
      </c>
      <c r="AD15" s="33">
        <v>11.89</v>
      </c>
      <c r="AE15" s="32">
        <f t="shared" si="8"/>
        <v>267.52999999999997</v>
      </c>
      <c r="AF15" s="33">
        <v>15.28</v>
      </c>
      <c r="AG15" s="32">
        <f t="shared" si="9"/>
        <v>343.8</v>
      </c>
      <c r="AH15" s="34">
        <f t="shared" si="10"/>
        <v>76.27</v>
      </c>
      <c r="AI15" s="32">
        <f t="shared" si="11"/>
        <v>0</v>
      </c>
      <c r="AJ15" s="32">
        <f t="shared" si="12"/>
        <v>0</v>
      </c>
      <c r="AK15" s="31">
        <f t="shared" si="13"/>
        <v>0</v>
      </c>
      <c r="AL15" s="32">
        <f t="shared" si="14"/>
        <v>105</v>
      </c>
      <c r="AM15" s="32">
        <f t="shared" si="15"/>
        <v>134.96</v>
      </c>
      <c r="AN15" s="31">
        <f t="shared" si="16"/>
        <v>29.96</v>
      </c>
      <c r="AO15" s="40"/>
      <c r="AP15" s="32"/>
      <c r="AQ15" s="31"/>
      <c r="AR15" s="40"/>
      <c r="AS15" s="32"/>
      <c r="AT15" s="31">
        <f t="shared" si="17"/>
        <v>0</v>
      </c>
      <c r="AU15" s="32"/>
      <c r="AV15" s="32"/>
      <c r="AW15" s="31">
        <f t="shared" si="18"/>
        <v>0</v>
      </c>
      <c r="AX15" s="40"/>
      <c r="AY15" s="32"/>
      <c r="AZ15" s="31">
        <f t="shared" si="19"/>
        <v>0</v>
      </c>
      <c r="BA15" s="32">
        <v>0</v>
      </c>
      <c r="BB15" s="32"/>
      <c r="BC15" s="31">
        <f t="shared" si="20"/>
        <v>0</v>
      </c>
      <c r="BD15" s="32">
        <f t="shared" si="21"/>
        <v>0</v>
      </c>
      <c r="BE15" s="32">
        <f t="shared" si="22"/>
        <v>0</v>
      </c>
      <c r="BF15" s="31">
        <f t="shared" si="23"/>
        <v>0</v>
      </c>
      <c r="BG15" s="32">
        <f t="shared" si="24"/>
        <v>0</v>
      </c>
      <c r="BH15" s="32">
        <f t="shared" si="25"/>
        <v>0</v>
      </c>
      <c r="BI15" s="31">
        <f t="shared" si="26"/>
        <v>0</v>
      </c>
      <c r="BJ15" s="32">
        <f t="shared" si="27"/>
        <v>0</v>
      </c>
      <c r="BK15" s="32">
        <f t="shared" si="28"/>
        <v>0</v>
      </c>
      <c r="BL15" s="31">
        <f t="shared" si="29"/>
        <v>0</v>
      </c>
      <c r="BM15" s="32">
        <f t="shared" si="30"/>
        <v>0</v>
      </c>
      <c r="BN15" s="32">
        <f t="shared" si="31"/>
        <v>0</v>
      </c>
      <c r="BO15" s="31">
        <f t="shared" si="32"/>
        <v>0</v>
      </c>
      <c r="BP15" s="32">
        <f t="shared" si="33"/>
        <v>0</v>
      </c>
      <c r="BQ15" s="32">
        <f t="shared" si="34"/>
        <v>0</v>
      </c>
      <c r="BR15" s="31">
        <f t="shared" si="35"/>
        <v>0</v>
      </c>
      <c r="BS15" s="32">
        <f t="shared" si="36"/>
        <v>0</v>
      </c>
      <c r="BT15" s="32">
        <f t="shared" si="37"/>
        <v>0</v>
      </c>
      <c r="BU15" s="31">
        <f t="shared" si="38"/>
        <v>0</v>
      </c>
      <c r="BV15" s="32">
        <f t="shared" si="39"/>
        <v>0</v>
      </c>
      <c r="BW15" s="32">
        <f t="shared" si="40"/>
        <v>0</v>
      </c>
      <c r="BX15" s="31">
        <f t="shared" si="41"/>
        <v>0</v>
      </c>
      <c r="BY15" s="32">
        <f t="shared" si="42"/>
        <v>0</v>
      </c>
      <c r="BZ15" s="32">
        <f t="shared" si="43"/>
        <v>0</v>
      </c>
      <c r="CA15" s="31">
        <f t="shared" si="44"/>
        <v>0</v>
      </c>
      <c r="CB15" s="33">
        <f t="shared" si="45"/>
        <v>0</v>
      </c>
      <c r="CC15" s="33">
        <f t="shared" si="46"/>
        <v>0</v>
      </c>
      <c r="CD15" s="35">
        <f t="shared" si="47"/>
        <v>0</v>
      </c>
      <c r="CE15" s="36">
        <f t="shared" si="48"/>
        <v>2451.7399999999998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31</v>
      </c>
      <c r="D16" s="32">
        <f t="shared" si="0"/>
        <v>22.5</v>
      </c>
      <c r="E16" s="32">
        <v>3</v>
      </c>
      <c r="F16" s="32"/>
      <c r="G16" s="32"/>
      <c r="H16" s="32"/>
      <c r="I16" s="32">
        <v>4.5</v>
      </c>
      <c r="J16" s="32">
        <v>1</v>
      </c>
      <c r="K16" s="32"/>
      <c r="L16" s="32"/>
      <c r="M16" s="32"/>
      <c r="N16" s="32"/>
      <c r="O16" s="32"/>
      <c r="P16" s="40"/>
      <c r="Q16" s="40"/>
      <c r="R16" s="40"/>
      <c r="S16" s="33">
        <f>'ILK EKRAN D-K ÜCR'!N11</f>
        <v>0</v>
      </c>
      <c r="T16" s="33">
        <f>'ILK EKRAN D-K ÜCR'!O11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5118.68</v>
      </c>
      <c r="Y16" s="32">
        <f t="shared" si="5"/>
        <v>6580.56</v>
      </c>
      <c r="Z16" s="31">
        <f t="shared" si="6"/>
        <v>1461.88</v>
      </c>
      <c r="AA16" s="32">
        <v>3093.57</v>
      </c>
      <c r="AB16" s="32">
        <v>3977.2</v>
      </c>
      <c r="AC16" s="31">
        <f t="shared" si="7"/>
        <v>883.63</v>
      </c>
      <c r="AD16" s="33">
        <v>11.89</v>
      </c>
      <c r="AE16" s="32">
        <f t="shared" si="8"/>
        <v>267.52999999999997</v>
      </c>
      <c r="AF16" s="33">
        <v>15.28</v>
      </c>
      <c r="AG16" s="32">
        <f t="shared" si="9"/>
        <v>343.8</v>
      </c>
      <c r="AH16" s="34">
        <f t="shared" si="10"/>
        <v>76.27</v>
      </c>
      <c r="AI16" s="32">
        <f t="shared" si="11"/>
        <v>0</v>
      </c>
      <c r="AJ16" s="32">
        <f t="shared" si="12"/>
        <v>0</v>
      </c>
      <c r="AK16" s="31">
        <f t="shared" si="13"/>
        <v>0</v>
      </c>
      <c r="AL16" s="32">
        <f t="shared" si="14"/>
        <v>105</v>
      </c>
      <c r="AM16" s="32">
        <f t="shared" si="15"/>
        <v>134.96</v>
      </c>
      <c r="AN16" s="31">
        <f t="shared" si="16"/>
        <v>29.96</v>
      </c>
      <c r="AO16" s="40"/>
      <c r="AP16" s="32"/>
      <c r="AQ16" s="31"/>
      <c r="AR16" s="40"/>
      <c r="AS16" s="32"/>
      <c r="AT16" s="31">
        <f t="shared" si="17"/>
        <v>0</v>
      </c>
      <c r="AU16" s="32"/>
      <c r="AV16" s="32"/>
      <c r="AW16" s="31">
        <f t="shared" si="18"/>
        <v>0</v>
      </c>
      <c r="AX16" s="40"/>
      <c r="AY16" s="32"/>
      <c r="AZ16" s="31">
        <f t="shared" si="19"/>
        <v>0</v>
      </c>
      <c r="BA16" s="32">
        <v>0</v>
      </c>
      <c r="BB16" s="32"/>
      <c r="BC16" s="31">
        <f t="shared" si="20"/>
        <v>0</v>
      </c>
      <c r="BD16" s="32">
        <f t="shared" si="21"/>
        <v>0</v>
      </c>
      <c r="BE16" s="32">
        <f t="shared" si="22"/>
        <v>0</v>
      </c>
      <c r="BF16" s="31">
        <f t="shared" si="23"/>
        <v>0</v>
      </c>
      <c r="BG16" s="32">
        <f t="shared" si="24"/>
        <v>0</v>
      </c>
      <c r="BH16" s="32">
        <f t="shared" si="25"/>
        <v>0</v>
      </c>
      <c r="BI16" s="31">
        <f t="shared" si="26"/>
        <v>0</v>
      </c>
      <c r="BJ16" s="32">
        <f t="shared" si="27"/>
        <v>0</v>
      </c>
      <c r="BK16" s="32">
        <f t="shared" si="28"/>
        <v>0</v>
      </c>
      <c r="BL16" s="31">
        <f t="shared" si="29"/>
        <v>0</v>
      </c>
      <c r="BM16" s="32">
        <f t="shared" si="30"/>
        <v>0</v>
      </c>
      <c r="BN16" s="32">
        <f t="shared" si="31"/>
        <v>0</v>
      </c>
      <c r="BO16" s="31">
        <f t="shared" si="32"/>
        <v>0</v>
      </c>
      <c r="BP16" s="32">
        <f t="shared" si="33"/>
        <v>0</v>
      </c>
      <c r="BQ16" s="32">
        <f t="shared" si="34"/>
        <v>0</v>
      </c>
      <c r="BR16" s="31">
        <f t="shared" si="35"/>
        <v>0</v>
      </c>
      <c r="BS16" s="32">
        <f t="shared" si="36"/>
        <v>0</v>
      </c>
      <c r="BT16" s="32">
        <f t="shared" si="37"/>
        <v>0</v>
      </c>
      <c r="BU16" s="31">
        <f t="shared" si="38"/>
        <v>0</v>
      </c>
      <c r="BV16" s="32">
        <f t="shared" si="39"/>
        <v>0</v>
      </c>
      <c r="BW16" s="32">
        <f t="shared" si="40"/>
        <v>0</v>
      </c>
      <c r="BX16" s="31">
        <f t="shared" si="41"/>
        <v>0</v>
      </c>
      <c r="BY16" s="32">
        <f t="shared" si="42"/>
        <v>0</v>
      </c>
      <c r="BZ16" s="32">
        <f t="shared" si="43"/>
        <v>0</v>
      </c>
      <c r="CA16" s="31">
        <f t="shared" si="44"/>
        <v>0</v>
      </c>
      <c r="CB16" s="33">
        <f t="shared" si="45"/>
        <v>0</v>
      </c>
      <c r="CC16" s="33">
        <f t="shared" si="46"/>
        <v>0</v>
      </c>
      <c r="CD16" s="35">
        <f t="shared" si="47"/>
        <v>0</v>
      </c>
      <c r="CE16" s="36">
        <f t="shared" si="48"/>
        <v>2451.7399999999998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31</v>
      </c>
      <c r="D17" s="32">
        <f t="shared" si="0"/>
        <v>22.5</v>
      </c>
      <c r="E17" s="32">
        <v>3</v>
      </c>
      <c r="F17" s="32"/>
      <c r="G17" s="32"/>
      <c r="H17" s="32"/>
      <c r="I17" s="32">
        <v>4.5</v>
      </c>
      <c r="J17" s="32">
        <v>1</v>
      </c>
      <c r="K17" s="32"/>
      <c r="L17" s="32"/>
      <c r="M17" s="32"/>
      <c r="N17" s="32"/>
      <c r="O17" s="32"/>
      <c r="P17" s="40"/>
      <c r="Q17" s="40"/>
      <c r="R17" s="40"/>
      <c r="S17" s="33">
        <f>'ILK EKRAN D-K ÜCR'!N12</f>
        <v>0</v>
      </c>
      <c r="T17" s="33">
        <f>'ILK EKRAN D-K ÜCR'!O12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5118.68</v>
      </c>
      <c r="Y17" s="32">
        <f t="shared" si="5"/>
        <v>6580.56</v>
      </c>
      <c r="Z17" s="31">
        <f t="shared" si="6"/>
        <v>1461.88</v>
      </c>
      <c r="AA17" s="32">
        <v>3093.57</v>
      </c>
      <c r="AB17" s="32">
        <v>3977.2</v>
      </c>
      <c r="AC17" s="31">
        <f t="shared" si="7"/>
        <v>883.63</v>
      </c>
      <c r="AD17" s="33">
        <v>11.89</v>
      </c>
      <c r="AE17" s="32">
        <f t="shared" si="8"/>
        <v>267.52999999999997</v>
      </c>
      <c r="AF17" s="33">
        <v>15.28</v>
      </c>
      <c r="AG17" s="32">
        <f t="shared" si="9"/>
        <v>343.8</v>
      </c>
      <c r="AH17" s="34">
        <f t="shared" si="10"/>
        <v>76.27</v>
      </c>
      <c r="AI17" s="32">
        <f t="shared" si="11"/>
        <v>0</v>
      </c>
      <c r="AJ17" s="32">
        <f t="shared" si="12"/>
        <v>0</v>
      </c>
      <c r="AK17" s="31">
        <f t="shared" si="13"/>
        <v>0</v>
      </c>
      <c r="AL17" s="32">
        <f t="shared" si="14"/>
        <v>105</v>
      </c>
      <c r="AM17" s="32">
        <f t="shared" si="15"/>
        <v>134.96</v>
      </c>
      <c r="AN17" s="31">
        <f t="shared" si="16"/>
        <v>29.96</v>
      </c>
      <c r="AO17" s="40"/>
      <c r="AP17" s="32"/>
      <c r="AQ17" s="31"/>
      <c r="AR17" s="40"/>
      <c r="AS17" s="32"/>
      <c r="AT17" s="31">
        <f t="shared" si="17"/>
        <v>0</v>
      </c>
      <c r="AU17" s="32"/>
      <c r="AV17" s="32"/>
      <c r="AW17" s="31">
        <f t="shared" si="18"/>
        <v>0</v>
      </c>
      <c r="AX17" s="40"/>
      <c r="AY17" s="32"/>
      <c r="AZ17" s="31">
        <f t="shared" si="19"/>
        <v>0</v>
      </c>
      <c r="BA17" s="32">
        <v>0</v>
      </c>
      <c r="BB17" s="32"/>
      <c r="BC17" s="31">
        <f t="shared" si="20"/>
        <v>0</v>
      </c>
      <c r="BD17" s="32">
        <f t="shared" si="21"/>
        <v>0</v>
      </c>
      <c r="BE17" s="32">
        <f t="shared" si="22"/>
        <v>0</v>
      </c>
      <c r="BF17" s="31">
        <f t="shared" si="23"/>
        <v>0</v>
      </c>
      <c r="BG17" s="32">
        <f t="shared" si="24"/>
        <v>0</v>
      </c>
      <c r="BH17" s="32">
        <f t="shared" si="25"/>
        <v>0</v>
      </c>
      <c r="BI17" s="31">
        <f t="shared" si="26"/>
        <v>0</v>
      </c>
      <c r="BJ17" s="32">
        <f t="shared" si="27"/>
        <v>0</v>
      </c>
      <c r="BK17" s="32">
        <f t="shared" si="28"/>
        <v>0</v>
      </c>
      <c r="BL17" s="31">
        <f t="shared" si="29"/>
        <v>0</v>
      </c>
      <c r="BM17" s="32">
        <f t="shared" si="30"/>
        <v>0</v>
      </c>
      <c r="BN17" s="32">
        <f t="shared" si="31"/>
        <v>0</v>
      </c>
      <c r="BO17" s="31">
        <f t="shared" si="32"/>
        <v>0</v>
      </c>
      <c r="BP17" s="32">
        <f t="shared" si="33"/>
        <v>0</v>
      </c>
      <c r="BQ17" s="32">
        <f t="shared" si="34"/>
        <v>0</v>
      </c>
      <c r="BR17" s="31">
        <f t="shared" si="35"/>
        <v>0</v>
      </c>
      <c r="BS17" s="32">
        <f t="shared" si="36"/>
        <v>0</v>
      </c>
      <c r="BT17" s="32">
        <f t="shared" si="37"/>
        <v>0</v>
      </c>
      <c r="BU17" s="31">
        <f t="shared" si="38"/>
        <v>0</v>
      </c>
      <c r="BV17" s="32">
        <f t="shared" si="39"/>
        <v>0</v>
      </c>
      <c r="BW17" s="32">
        <f t="shared" si="40"/>
        <v>0</v>
      </c>
      <c r="BX17" s="31">
        <f t="shared" si="41"/>
        <v>0</v>
      </c>
      <c r="BY17" s="32">
        <f t="shared" si="42"/>
        <v>0</v>
      </c>
      <c r="BZ17" s="32">
        <f t="shared" si="43"/>
        <v>0</v>
      </c>
      <c r="CA17" s="31">
        <f t="shared" si="44"/>
        <v>0</v>
      </c>
      <c r="CB17" s="33">
        <f t="shared" si="45"/>
        <v>0</v>
      </c>
      <c r="CC17" s="33">
        <f t="shared" si="46"/>
        <v>0</v>
      </c>
      <c r="CD17" s="35">
        <f t="shared" si="47"/>
        <v>0</v>
      </c>
      <c r="CE17" s="36">
        <f t="shared" si="48"/>
        <v>2451.7399999999998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31</v>
      </c>
      <c r="D18" s="32">
        <f t="shared" si="0"/>
        <v>22.5</v>
      </c>
      <c r="E18" s="32">
        <v>3</v>
      </c>
      <c r="F18" s="32"/>
      <c r="G18" s="32"/>
      <c r="H18" s="32"/>
      <c r="I18" s="32">
        <v>4.5</v>
      </c>
      <c r="J18" s="32">
        <v>1</v>
      </c>
      <c r="K18" s="32"/>
      <c r="L18" s="32"/>
      <c r="M18" s="32"/>
      <c r="N18" s="32"/>
      <c r="O18" s="32"/>
      <c r="P18" s="40"/>
      <c r="Q18" s="40"/>
      <c r="R18" s="40"/>
      <c r="S18" s="33">
        <f>'ILK EKRAN D-K ÜCR'!N13</f>
        <v>0</v>
      </c>
      <c r="T18" s="33">
        <f>'ILK EKRAN D-K ÜCR'!O13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5118.68</v>
      </c>
      <c r="Y18" s="32">
        <f t="shared" si="5"/>
        <v>6580.56</v>
      </c>
      <c r="Z18" s="31">
        <f t="shared" si="6"/>
        <v>1461.88</v>
      </c>
      <c r="AA18" s="32">
        <v>3093.57</v>
      </c>
      <c r="AB18" s="32">
        <v>3977.2</v>
      </c>
      <c r="AC18" s="31">
        <f t="shared" si="7"/>
        <v>883.63</v>
      </c>
      <c r="AD18" s="33">
        <v>11.89</v>
      </c>
      <c r="AE18" s="32">
        <f t="shared" si="8"/>
        <v>267.52999999999997</v>
      </c>
      <c r="AF18" s="33">
        <v>15.28</v>
      </c>
      <c r="AG18" s="32">
        <f t="shared" si="9"/>
        <v>343.8</v>
      </c>
      <c r="AH18" s="34">
        <f t="shared" si="10"/>
        <v>76.27</v>
      </c>
      <c r="AI18" s="32">
        <f t="shared" si="11"/>
        <v>0</v>
      </c>
      <c r="AJ18" s="32">
        <f t="shared" si="12"/>
        <v>0</v>
      </c>
      <c r="AK18" s="31">
        <f t="shared" si="13"/>
        <v>0</v>
      </c>
      <c r="AL18" s="32">
        <f t="shared" si="14"/>
        <v>105</v>
      </c>
      <c r="AM18" s="32">
        <f t="shared" si="15"/>
        <v>134.96</v>
      </c>
      <c r="AN18" s="31">
        <f t="shared" si="16"/>
        <v>29.96</v>
      </c>
      <c r="AO18" s="40"/>
      <c r="AP18" s="32"/>
      <c r="AQ18" s="31"/>
      <c r="AR18" s="40"/>
      <c r="AS18" s="32"/>
      <c r="AT18" s="31">
        <f t="shared" si="17"/>
        <v>0</v>
      </c>
      <c r="AU18" s="32"/>
      <c r="AV18" s="32"/>
      <c r="AW18" s="31">
        <f t="shared" si="18"/>
        <v>0</v>
      </c>
      <c r="AX18" s="40"/>
      <c r="AY18" s="32"/>
      <c r="AZ18" s="31">
        <f t="shared" si="19"/>
        <v>0</v>
      </c>
      <c r="BA18" s="32">
        <v>0</v>
      </c>
      <c r="BB18" s="32"/>
      <c r="BC18" s="31">
        <f t="shared" si="20"/>
        <v>0</v>
      </c>
      <c r="BD18" s="32">
        <f t="shared" si="21"/>
        <v>0</v>
      </c>
      <c r="BE18" s="32">
        <f t="shared" si="22"/>
        <v>0</v>
      </c>
      <c r="BF18" s="31">
        <f t="shared" si="23"/>
        <v>0</v>
      </c>
      <c r="BG18" s="32">
        <f t="shared" si="24"/>
        <v>0</v>
      </c>
      <c r="BH18" s="32">
        <f t="shared" si="25"/>
        <v>0</v>
      </c>
      <c r="BI18" s="31">
        <f t="shared" si="26"/>
        <v>0</v>
      </c>
      <c r="BJ18" s="32">
        <f t="shared" si="27"/>
        <v>0</v>
      </c>
      <c r="BK18" s="32">
        <f t="shared" si="28"/>
        <v>0</v>
      </c>
      <c r="BL18" s="31">
        <f t="shared" si="29"/>
        <v>0</v>
      </c>
      <c r="BM18" s="32">
        <f t="shared" si="30"/>
        <v>0</v>
      </c>
      <c r="BN18" s="32">
        <f t="shared" si="31"/>
        <v>0</v>
      </c>
      <c r="BO18" s="31">
        <f t="shared" si="32"/>
        <v>0</v>
      </c>
      <c r="BP18" s="32">
        <f t="shared" si="33"/>
        <v>0</v>
      </c>
      <c r="BQ18" s="32">
        <f t="shared" si="34"/>
        <v>0</v>
      </c>
      <c r="BR18" s="31">
        <f t="shared" si="35"/>
        <v>0</v>
      </c>
      <c r="BS18" s="32">
        <f t="shared" si="36"/>
        <v>0</v>
      </c>
      <c r="BT18" s="32">
        <f t="shared" si="37"/>
        <v>0</v>
      </c>
      <c r="BU18" s="31">
        <f t="shared" si="38"/>
        <v>0</v>
      </c>
      <c r="BV18" s="32">
        <f t="shared" si="39"/>
        <v>0</v>
      </c>
      <c r="BW18" s="32">
        <f t="shared" si="40"/>
        <v>0</v>
      </c>
      <c r="BX18" s="31">
        <f t="shared" si="41"/>
        <v>0</v>
      </c>
      <c r="BY18" s="32">
        <f t="shared" si="42"/>
        <v>0</v>
      </c>
      <c r="BZ18" s="32">
        <f t="shared" si="43"/>
        <v>0</v>
      </c>
      <c r="CA18" s="31">
        <f t="shared" si="44"/>
        <v>0</v>
      </c>
      <c r="CB18" s="33">
        <f t="shared" si="45"/>
        <v>0</v>
      </c>
      <c r="CC18" s="33">
        <f t="shared" si="46"/>
        <v>0</v>
      </c>
      <c r="CD18" s="35">
        <f t="shared" si="47"/>
        <v>0</v>
      </c>
      <c r="CE18" s="36">
        <f t="shared" si="48"/>
        <v>2451.7399999999998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31</v>
      </c>
      <c r="D19" s="32">
        <f t="shared" si="0"/>
        <v>22.5</v>
      </c>
      <c r="E19" s="32">
        <v>3</v>
      </c>
      <c r="F19" s="32"/>
      <c r="G19" s="32"/>
      <c r="H19" s="32"/>
      <c r="I19" s="32">
        <v>4.5</v>
      </c>
      <c r="J19" s="32">
        <v>1</v>
      </c>
      <c r="K19" s="32"/>
      <c r="L19" s="32"/>
      <c r="M19" s="32"/>
      <c r="N19" s="32"/>
      <c r="O19" s="32"/>
      <c r="P19" s="40"/>
      <c r="Q19" s="40"/>
      <c r="R19" s="40"/>
      <c r="S19" s="33">
        <f>'ILK EKRAN D-K ÜCR'!N14</f>
        <v>0</v>
      </c>
      <c r="T19" s="33">
        <f>'ILK EKRAN D-K ÜCR'!O14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32">
        <f t="shared" si="4"/>
        <v>5118.68</v>
      </c>
      <c r="Y19" s="32">
        <f t="shared" si="5"/>
        <v>6580.56</v>
      </c>
      <c r="Z19" s="31">
        <f t="shared" si="6"/>
        <v>1461.88</v>
      </c>
      <c r="AA19" s="32">
        <v>3093.57</v>
      </c>
      <c r="AB19" s="32">
        <v>3977.2</v>
      </c>
      <c r="AC19" s="31">
        <f t="shared" si="7"/>
        <v>883.63</v>
      </c>
      <c r="AD19" s="33">
        <v>11.89</v>
      </c>
      <c r="AE19" s="32">
        <f t="shared" si="8"/>
        <v>267.52999999999997</v>
      </c>
      <c r="AF19" s="33">
        <v>15.28</v>
      </c>
      <c r="AG19" s="32">
        <f t="shared" si="9"/>
        <v>343.8</v>
      </c>
      <c r="AH19" s="34">
        <f t="shared" si="10"/>
        <v>76.27</v>
      </c>
      <c r="AI19" s="32">
        <f t="shared" si="11"/>
        <v>0</v>
      </c>
      <c r="AJ19" s="32">
        <f t="shared" si="12"/>
        <v>0</v>
      </c>
      <c r="AK19" s="31">
        <f t="shared" si="13"/>
        <v>0</v>
      </c>
      <c r="AL19" s="32">
        <f t="shared" si="14"/>
        <v>105</v>
      </c>
      <c r="AM19" s="32">
        <f t="shared" si="15"/>
        <v>134.96</v>
      </c>
      <c r="AN19" s="31">
        <f t="shared" si="16"/>
        <v>29.96</v>
      </c>
      <c r="AO19" s="40"/>
      <c r="AP19" s="32"/>
      <c r="AQ19" s="31"/>
      <c r="AR19" s="40"/>
      <c r="AS19" s="32"/>
      <c r="AT19" s="31">
        <f t="shared" si="17"/>
        <v>0</v>
      </c>
      <c r="AU19" s="32"/>
      <c r="AV19" s="32"/>
      <c r="AW19" s="31">
        <f t="shared" si="18"/>
        <v>0</v>
      </c>
      <c r="AX19" s="40"/>
      <c r="AY19" s="32"/>
      <c r="AZ19" s="31">
        <f t="shared" si="19"/>
        <v>0</v>
      </c>
      <c r="BA19" s="32">
        <v>0</v>
      </c>
      <c r="BB19" s="32"/>
      <c r="BC19" s="31">
        <f t="shared" si="20"/>
        <v>0</v>
      </c>
      <c r="BD19" s="32">
        <f t="shared" si="21"/>
        <v>0</v>
      </c>
      <c r="BE19" s="32">
        <f t="shared" si="22"/>
        <v>0</v>
      </c>
      <c r="BF19" s="31">
        <f t="shared" si="23"/>
        <v>0</v>
      </c>
      <c r="BG19" s="32">
        <f t="shared" si="24"/>
        <v>0</v>
      </c>
      <c r="BH19" s="32">
        <f t="shared" si="25"/>
        <v>0</v>
      </c>
      <c r="BI19" s="31">
        <f t="shared" si="26"/>
        <v>0</v>
      </c>
      <c r="BJ19" s="32">
        <f t="shared" si="27"/>
        <v>0</v>
      </c>
      <c r="BK19" s="32">
        <f t="shared" si="28"/>
        <v>0</v>
      </c>
      <c r="BL19" s="31">
        <f t="shared" si="29"/>
        <v>0</v>
      </c>
      <c r="BM19" s="32">
        <f t="shared" si="30"/>
        <v>0</v>
      </c>
      <c r="BN19" s="32">
        <f t="shared" si="31"/>
        <v>0</v>
      </c>
      <c r="BO19" s="31">
        <f t="shared" si="32"/>
        <v>0</v>
      </c>
      <c r="BP19" s="32">
        <f t="shared" si="33"/>
        <v>0</v>
      </c>
      <c r="BQ19" s="32">
        <f t="shared" si="34"/>
        <v>0</v>
      </c>
      <c r="BR19" s="31">
        <f t="shared" si="35"/>
        <v>0</v>
      </c>
      <c r="BS19" s="32">
        <f t="shared" si="36"/>
        <v>0</v>
      </c>
      <c r="BT19" s="32">
        <f t="shared" si="37"/>
        <v>0</v>
      </c>
      <c r="BU19" s="31">
        <f t="shared" si="38"/>
        <v>0</v>
      </c>
      <c r="BV19" s="32">
        <f t="shared" si="39"/>
        <v>0</v>
      </c>
      <c r="BW19" s="32">
        <f t="shared" si="40"/>
        <v>0</v>
      </c>
      <c r="BX19" s="31">
        <f t="shared" si="41"/>
        <v>0</v>
      </c>
      <c r="BY19" s="32">
        <f t="shared" si="42"/>
        <v>0</v>
      </c>
      <c r="BZ19" s="32">
        <f t="shared" si="43"/>
        <v>0</v>
      </c>
      <c r="CA19" s="31">
        <f t="shared" si="44"/>
        <v>0</v>
      </c>
      <c r="CB19" s="33">
        <f t="shared" si="45"/>
        <v>0</v>
      </c>
      <c r="CC19" s="33">
        <f t="shared" si="46"/>
        <v>0</v>
      </c>
      <c r="CD19" s="35">
        <f t="shared" si="47"/>
        <v>0</v>
      </c>
      <c r="CE19" s="36">
        <f t="shared" si="48"/>
        <v>2451.7399999999998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31</v>
      </c>
      <c r="D20" s="32">
        <f t="shared" si="0"/>
        <v>22.5</v>
      </c>
      <c r="E20" s="32">
        <v>3</v>
      </c>
      <c r="F20" s="32"/>
      <c r="G20" s="32"/>
      <c r="H20" s="32"/>
      <c r="I20" s="32">
        <v>4.5</v>
      </c>
      <c r="J20" s="32">
        <v>1</v>
      </c>
      <c r="K20" s="32"/>
      <c r="L20" s="32"/>
      <c r="M20" s="32"/>
      <c r="N20" s="32"/>
      <c r="O20" s="32"/>
      <c r="P20" s="40"/>
      <c r="Q20" s="40"/>
      <c r="R20" s="40"/>
      <c r="S20" s="33">
        <f>'ILK EKRAN D-K ÜCR'!N15</f>
        <v>0</v>
      </c>
      <c r="T20" s="33">
        <f>'ILK EKRAN D-K ÜCR'!O15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32">
        <f t="shared" si="4"/>
        <v>5118.68</v>
      </c>
      <c r="Y20" s="32">
        <f t="shared" si="5"/>
        <v>6580.56</v>
      </c>
      <c r="Z20" s="31">
        <f t="shared" si="6"/>
        <v>1461.88</v>
      </c>
      <c r="AA20" s="32">
        <v>3093.57</v>
      </c>
      <c r="AB20" s="32">
        <v>3977.2</v>
      </c>
      <c r="AC20" s="31">
        <f t="shared" si="7"/>
        <v>883.63</v>
      </c>
      <c r="AD20" s="33">
        <v>11.89</v>
      </c>
      <c r="AE20" s="32">
        <f t="shared" si="8"/>
        <v>267.52999999999997</v>
      </c>
      <c r="AF20" s="33">
        <v>15.28</v>
      </c>
      <c r="AG20" s="32">
        <f t="shared" si="9"/>
        <v>343.8</v>
      </c>
      <c r="AH20" s="34">
        <f t="shared" si="10"/>
        <v>76.27</v>
      </c>
      <c r="AI20" s="32">
        <f t="shared" si="11"/>
        <v>0</v>
      </c>
      <c r="AJ20" s="32">
        <f t="shared" si="12"/>
        <v>0</v>
      </c>
      <c r="AK20" s="31">
        <f t="shared" si="13"/>
        <v>0</v>
      </c>
      <c r="AL20" s="32">
        <f t="shared" si="14"/>
        <v>105</v>
      </c>
      <c r="AM20" s="32">
        <f t="shared" si="15"/>
        <v>134.96</v>
      </c>
      <c r="AN20" s="31">
        <f t="shared" si="16"/>
        <v>29.96</v>
      </c>
      <c r="AO20" s="40"/>
      <c r="AP20" s="32"/>
      <c r="AQ20" s="31"/>
      <c r="AR20" s="40"/>
      <c r="AS20" s="32"/>
      <c r="AT20" s="31">
        <f t="shared" si="17"/>
        <v>0</v>
      </c>
      <c r="AU20" s="32"/>
      <c r="AV20" s="32"/>
      <c r="AW20" s="31">
        <f t="shared" si="18"/>
        <v>0</v>
      </c>
      <c r="AX20" s="40"/>
      <c r="AY20" s="32"/>
      <c r="AZ20" s="31">
        <f t="shared" si="19"/>
        <v>0</v>
      </c>
      <c r="BA20" s="32">
        <v>0</v>
      </c>
      <c r="BB20" s="32"/>
      <c r="BC20" s="31">
        <f t="shared" si="20"/>
        <v>0</v>
      </c>
      <c r="BD20" s="32">
        <f t="shared" si="21"/>
        <v>0</v>
      </c>
      <c r="BE20" s="32">
        <f t="shared" si="22"/>
        <v>0</v>
      </c>
      <c r="BF20" s="31">
        <f t="shared" si="23"/>
        <v>0</v>
      </c>
      <c r="BG20" s="32">
        <f t="shared" si="24"/>
        <v>0</v>
      </c>
      <c r="BH20" s="32">
        <f t="shared" si="25"/>
        <v>0</v>
      </c>
      <c r="BI20" s="31">
        <f t="shared" si="26"/>
        <v>0</v>
      </c>
      <c r="BJ20" s="32">
        <f t="shared" si="27"/>
        <v>0</v>
      </c>
      <c r="BK20" s="32">
        <f t="shared" si="28"/>
        <v>0</v>
      </c>
      <c r="BL20" s="31">
        <f t="shared" si="29"/>
        <v>0</v>
      </c>
      <c r="BM20" s="32">
        <f t="shared" si="30"/>
        <v>0</v>
      </c>
      <c r="BN20" s="32">
        <f t="shared" si="31"/>
        <v>0</v>
      </c>
      <c r="BO20" s="31">
        <f t="shared" si="32"/>
        <v>0</v>
      </c>
      <c r="BP20" s="32">
        <f t="shared" si="33"/>
        <v>0</v>
      </c>
      <c r="BQ20" s="32">
        <f t="shared" si="34"/>
        <v>0</v>
      </c>
      <c r="BR20" s="31">
        <f t="shared" si="35"/>
        <v>0</v>
      </c>
      <c r="BS20" s="32">
        <f t="shared" si="36"/>
        <v>0</v>
      </c>
      <c r="BT20" s="32">
        <f t="shared" si="37"/>
        <v>0</v>
      </c>
      <c r="BU20" s="31">
        <f t="shared" si="38"/>
        <v>0</v>
      </c>
      <c r="BV20" s="32">
        <f t="shared" si="39"/>
        <v>0</v>
      </c>
      <c r="BW20" s="32">
        <f t="shared" si="40"/>
        <v>0</v>
      </c>
      <c r="BX20" s="31">
        <f t="shared" si="41"/>
        <v>0</v>
      </c>
      <c r="BY20" s="32">
        <f t="shared" si="42"/>
        <v>0</v>
      </c>
      <c r="BZ20" s="32">
        <f t="shared" si="43"/>
        <v>0</v>
      </c>
      <c r="CA20" s="31">
        <f t="shared" si="44"/>
        <v>0</v>
      </c>
      <c r="CB20" s="33">
        <f t="shared" si="45"/>
        <v>0</v>
      </c>
      <c r="CC20" s="33">
        <f t="shared" si="46"/>
        <v>0</v>
      </c>
      <c r="CD20" s="35">
        <f t="shared" si="47"/>
        <v>0</v>
      </c>
      <c r="CE20" s="36">
        <f t="shared" si="48"/>
        <v>2451.7399999999998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31</v>
      </c>
      <c r="D21" s="32">
        <f t="shared" si="0"/>
        <v>22.5</v>
      </c>
      <c r="E21" s="32">
        <v>3</v>
      </c>
      <c r="F21" s="32"/>
      <c r="G21" s="32"/>
      <c r="H21" s="32"/>
      <c r="I21" s="32">
        <v>4.5</v>
      </c>
      <c r="J21" s="32">
        <v>1</v>
      </c>
      <c r="K21" s="32"/>
      <c r="L21" s="32"/>
      <c r="M21" s="32"/>
      <c r="N21" s="32"/>
      <c r="O21" s="32"/>
      <c r="P21" s="40"/>
      <c r="Q21" s="40"/>
      <c r="R21" s="40"/>
      <c r="S21" s="33">
        <f>'ILK EKRAN D-K ÜCR'!N16</f>
        <v>0</v>
      </c>
      <c r="T21" s="33">
        <f>'ILK EKRAN D-K ÜCR'!O16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32">
        <f t="shared" si="4"/>
        <v>5118.68</v>
      </c>
      <c r="Y21" s="32">
        <f t="shared" si="5"/>
        <v>6580.56</v>
      </c>
      <c r="Z21" s="31">
        <f t="shared" si="6"/>
        <v>1461.88</v>
      </c>
      <c r="AA21" s="32">
        <v>3093.57</v>
      </c>
      <c r="AB21" s="32">
        <v>3977.2</v>
      </c>
      <c r="AC21" s="31">
        <f t="shared" si="7"/>
        <v>883.63</v>
      </c>
      <c r="AD21" s="33">
        <v>11.89</v>
      </c>
      <c r="AE21" s="32">
        <f t="shared" si="8"/>
        <v>267.52999999999997</v>
      </c>
      <c r="AF21" s="33">
        <v>15.28</v>
      </c>
      <c r="AG21" s="32">
        <f t="shared" si="9"/>
        <v>343.8</v>
      </c>
      <c r="AH21" s="34">
        <f t="shared" si="10"/>
        <v>76.27</v>
      </c>
      <c r="AI21" s="32">
        <f t="shared" si="11"/>
        <v>0</v>
      </c>
      <c r="AJ21" s="32">
        <f t="shared" si="12"/>
        <v>0</v>
      </c>
      <c r="AK21" s="31">
        <f t="shared" si="13"/>
        <v>0</v>
      </c>
      <c r="AL21" s="32">
        <f t="shared" si="14"/>
        <v>105</v>
      </c>
      <c r="AM21" s="32">
        <f t="shared" si="15"/>
        <v>134.96</v>
      </c>
      <c r="AN21" s="31">
        <f t="shared" si="16"/>
        <v>29.96</v>
      </c>
      <c r="AO21" s="40"/>
      <c r="AP21" s="32"/>
      <c r="AQ21" s="31"/>
      <c r="AR21" s="40"/>
      <c r="AS21" s="32"/>
      <c r="AT21" s="31">
        <f t="shared" si="17"/>
        <v>0</v>
      </c>
      <c r="AU21" s="32"/>
      <c r="AV21" s="32"/>
      <c r="AW21" s="31">
        <f t="shared" si="18"/>
        <v>0</v>
      </c>
      <c r="AX21" s="40"/>
      <c r="AY21" s="32"/>
      <c r="AZ21" s="31">
        <f t="shared" si="19"/>
        <v>0</v>
      </c>
      <c r="BA21" s="32">
        <v>0</v>
      </c>
      <c r="BB21" s="32"/>
      <c r="BC21" s="31">
        <f t="shared" si="20"/>
        <v>0</v>
      </c>
      <c r="BD21" s="32">
        <f t="shared" si="21"/>
        <v>0</v>
      </c>
      <c r="BE21" s="32">
        <f t="shared" si="22"/>
        <v>0</v>
      </c>
      <c r="BF21" s="31">
        <f t="shared" si="23"/>
        <v>0</v>
      </c>
      <c r="BG21" s="32">
        <f t="shared" si="24"/>
        <v>0</v>
      </c>
      <c r="BH21" s="32">
        <f t="shared" si="25"/>
        <v>0</v>
      </c>
      <c r="BI21" s="31">
        <f t="shared" si="26"/>
        <v>0</v>
      </c>
      <c r="BJ21" s="32">
        <f t="shared" si="27"/>
        <v>0</v>
      </c>
      <c r="BK21" s="32">
        <f t="shared" si="28"/>
        <v>0</v>
      </c>
      <c r="BL21" s="31">
        <f t="shared" si="29"/>
        <v>0</v>
      </c>
      <c r="BM21" s="32">
        <f t="shared" si="30"/>
        <v>0</v>
      </c>
      <c r="BN21" s="32">
        <f t="shared" si="31"/>
        <v>0</v>
      </c>
      <c r="BO21" s="31">
        <f t="shared" si="32"/>
        <v>0</v>
      </c>
      <c r="BP21" s="32">
        <f t="shared" si="33"/>
        <v>0</v>
      </c>
      <c r="BQ21" s="32">
        <f t="shared" si="34"/>
        <v>0</v>
      </c>
      <c r="BR21" s="31">
        <f t="shared" si="35"/>
        <v>0</v>
      </c>
      <c r="BS21" s="32">
        <f t="shared" si="36"/>
        <v>0</v>
      </c>
      <c r="BT21" s="32">
        <f t="shared" si="37"/>
        <v>0</v>
      </c>
      <c r="BU21" s="31">
        <f t="shared" si="38"/>
        <v>0</v>
      </c>
      <c r="BV21" s="32">
        <f t="shared" si="39"/>
        <v>0</v>
      </c>
      <c r="BW21" s="32">
        <f t="shared" si="40"/>
        <v>0</v>
      </c>
      <c r="BX21" s="31">
        <f t="shared" si="41"/>
        <v>0</v>
      </c>
      <c r="BY21" s="32">
        <f t="shared" si="42"/>
        <v>0</v>
      </c>
      <c r="BZ21" s="32">
        <f t="shared" si="43"/>
        <v>0</v>
      </c>
      <c r="CA21" s="31">
        <f t="shared" si="44"/>
        <v>0</v>
      </c>
      <c r="CB21" s="33">
        <f t="shared" si="45"/>
        <v>0</v>
      </c>
      <c r="CC21" s="33">
        <f t="shared" si="46"/>
        <v>0</v>
      </c>
      <c r="CD21" s="35">
        <f t="shared" si="47"/>
        <v>0</v>
      </c>
      <c r="CE21" s="36">
        <f t="shared" si="48"/>
        <v>2451.7399999999998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31</v>
      </c>
      <c r="D22" s="32">
        <f t="shared" si="0"/>
        <v>22.5</v>
      </c>
      <c r="E22" s="32">
        <v>3</v>
      </c>
      <c r="F22" s="32"/>
      <c r="G22" s="32"/>
      <c r="H22" s="32"/>
      <c r="I22" s="32">
        <v>4.5</v>
      </c>
      <c r="J22" s="32">
        <v>1</v>
      </c>
      <c r="K22" s="32"/>
      <c r="L22" s="32"/>
      <c r="M22" s="32"/>
      <c r="N22" s="32"/>
      <c r="O22" s="32"/>
      <c r="P22" s="40"/>
      <c r="Q22" s="40"/>
      <c r="R22" s="40"/>
      <c r="S22" s="33">
        <f>'ILK EKRAN D-K ÜCR'!N17</f>
        <v>0</v>
      </c>
      <c r="T22" s="33">
        <f>'ILK EKRAN D-K ÜCR'!O17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32">
        <f t="shared" si="4"/>
        <v>5118.68</v>
      </c>
      <c r="Y22" s="32">
        <f t="shared" si="5"/>
        <v>6580.56</v>
      </c>
      <c r="Z22" s="31">
        <f t="shared" si="6"/>
        <v>1461.88</v>
      </c>
      <c r="AA22" s="32">
        <v>3093.57</v>
      </c>
      <c r="AB22" s="32">
        <v>3977.2</v>
      </c>
      <c r="AC22" s="31">
        <f t="shared" si="7"/>
        <v>883.63</v>
      </c>
      <c r="AD22" s="33">
        <v>11.89</v>
      </c>
      <c r="AE22" s="32">
        <f t="shared" si="8"/>
        <v>267.52999999999997</v>
      </c>
      <c r="AF22" s="33">
        <v>15.28</v>
      </c>
      <c r="AG22" s="32">
        <f t="shared" si="9"/>
        <v>343.8</v>
      </c>
      <c r="AH22" s="34">
        <f t="shared" si="10"/>
        <v>76.27</v>
      </c>
      <c r="AI22" s="32">
        <f t="shared" si="11"/>
        <v>0</v>
      </c>
      <c r="AJ22" s="32">
        <f t="shared" si="12"/>
        <v>0</v>
      </c>
      <c r="AK22" s="31">
        <f t="shared" si="13"/>
        <v>0</v>
      </c>
      <c r="AL22" s="32">
        <f t="shared" si="14"/>
        <v>105</v>
      </c>
      <c r="AM22" s="32">
        <f t="shared" si="15"/>
        <v>134.96</v>
      </c>
      <c r="AN22" s="31">
        <f t="shared" si="16"/>
        <v>29.96</v>
      </c>
      <c r="AO22" s="40"/>
      <c r="AP22" s="32"/>
      <c r="AQ22" s="31"/>
      <c r="AR22" s="40"/>
      <c r="AS22" s="32"/>
      <c r="AT22" s="31">
        <f t="shared" si="17"/>
        <v>0</v>
      </c>
      <c r="AU22" s="32"/>
      <c r="AV22" s="32"/>
      <c r="AW22" s="31">
        <f t="shared" si="18"/>
        <v>0</v>
      </c>
      <c r="AX22" s="40"/>
      <c r="AY22" s="32"/>
      <c r="AZ22" s="31">
        <f t="shared" si="19"/>
        <v>0</v>
      </c>
      <c r="BA22" s="32">
        <v>0</v>
      </c>
      <c r="BB22" s="32"/>
      <c r="BC22" s="31">
        <f t="shared" si="20"/>
        <v>0</v>
      </c>
      <c r="BD22" s="32">
        <f t="shared" si="21"/>
        <v>0</v>
      </c>
      <c r="BE22" s="32">
        <f t="shared" si="22"/>
        <v>0</v>
      </c>
      <c r="BF22" s="31">
        <f t="shared" si="23"/>
        <v>0</v>
      </c>
      <c r="BG22" s="32">
        <f t="shared" si="24"/>
        <v>0</v>
      </c>
      <c r="BH22" s="32">
        <f t="shared" si="25"/>
        <v>0</v>
      </c>
      <c r="BI22" s="31">
        <f t="shared" si="26"/>
        <v>0</v>
      </c>
      <c r="BJ22" s="32">
        <f t="shared" si="27"/>
        <v>0</v>
      </c>
      <c r="BK22" s="32">
        <f t="shared" si="28"/>
        <v>0</v>
      </c>
      <c r="BL22" s="31">
        <f t="shared" si="29"/>
        <v>0</v>
      </c>
      <c r="BM22" s="32">
        <f t="shared" si="30"/>
        <v>0</v>
      </c>
      <c r="BN22" s="32">
        <f t="shared" si="31"/>
        <v>0</v>
      </c>
      <c r="BO22" s="31">
        <f t="shared" si="32"/>
        <v>0</v>
      </c>
      <c r="BP22" s="32">
        <f t="shared" si="33"/>
        <v>0</v>
      </c>
      <c r="BQ22" s="32">
        <f t="shared" si="34"/>
        <v>0</v>
      </c>
      <c r="BR22" s="31">
        <f t="shared" si="35"/>
        <v>0</v>
      </c>
      <c r="BS22" s="32">
        <f t="shared" si="36"/>
        <v>0</v>
      </c>
      <c r="BT22" s="32">
        <f t="shared" si="37"/>
        <v>0</v>
      </c>
      <c r="BU22" s="31">
        <f t="shared" si="38"/>
        <v>0</v>
      </c>
      <c r="BV22" s="32">
        <f t="shared" si="39"/>
        <v>0</v>
      </c>
      <c r="BW22" s="32">
        <f t="shared" si="40"/>
        <v>0</v>
      </c>
      <c r="BX22" s="31">
        <f t="shared" si="41"/>
        <v>0</v>
      </c>
      <c r="BY22" s="32">
        <f t="shared" si="42"/>
        <v>0</v>
      </c>
      <c r="BZ22" s="32">
        <f t="shared" si="43"/>
        <v>0</v>
      </c>
      <c r="CA22" s="31">
        <f t="shared" si="44"/>
        <v>0</v>
      </c>
      <c r="CB22" s="33">
        <f t="shared" si="45"/>
        <v>0</v>
      </c>
      <c r="CC22" s="33">
        <f t="shared" si="46"/>
        <v>0</v>
      </c>
      <c r="CD22" s="35">
        <f t="shared" si="47"/>
        <v>0</v>
      </c>
      <c r="CE22" s="36">
        <f t="shared" si="48"/>
        <v>2451.7399999999998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31</v>
      </c>
      <c r="D23" s="32">
        <f t="shared" si="0"/>
        <v>22.5</v>
      </c>
      <c r="E23" s="32">
        <v>3</v>
      </c>
      <c r="F23" s="32"/>
      <c r="G23" s="32"/>
      <c r="H23" s="32"/>
      <c r="I23" s="32">
        <v>4.5</v>
      </c>
      <c r="J23" s="32">
        <v>1</v>
      </c>
      <c r="K23" s="32"/>
      <c r="L23" s="32"/>
      <c r="M23" s="32"/>
      <c r="N23" s="32"/>
      <c r="O23" s="32"/>
      <c r="P23" s="40"/>
      <c r="Q23" s="40"/>
      <c r="R23" s="40"/>
      <c r="S23" s="33">
        <f>'ILK EKRAN D-K ÜCR'!N18</f>
        <v>0</v>
      </c>
      <c r="T23" s="33">
        <f>'ILK EKRAN D-K ÜCR'!O18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32">
        <f t="shared" si="4"/>
        <v>5118.68</v>
      </c>
      <c r="Y23" s="32">
        <f t="shared" si="5"/>
        <v>6580.56</v>
      </c>
      <c r="Z23" s="31">
        <f t="shared" si="6"/>
        <v>1461.88</v>
      </c>
      <c r="AA23" s="32">
        <v>3093.57</v>
      </c>
      <c r="AB23" s="32">
        <v>3977.2</v>
      </c>
      <c r="AC23" s="31">
        <f t="shared" si="7"/>
        <v>883.63</v>
      </c>
      <c r="AD23" s="33">
        <v>11.89</v>
      </c>
      <c r="AE23" s="32">
        <f t="shared" si="8"/>
        <v>267.52999999999997</v>
      </c>
      <c r="AF23" s="33">
        <v>15.28</v>
      </c>
      <c r="AG23" s="32">
        <f t="shared" si="9"/>
        <v>343.8</v>
      </c>
      <c r="AH23" s="34">
        <f t="shared" si="10"/>
        <v>76.27</v>
      </c>
      <c r="AI23" s="32">
        <f t="shared" si="11"/>
        <v>0</v>
      </c>
      <c r="AJ23" s="32">
        <f t="shared" si="12"/>
        <v>0</v>
      </c>
      <c r="AK23" s="31">
        <f t="shared" si="13"/>
        <v>0</v>
      </c>
      <c r="AL23" s="32">
        <f t="shared" si="14"/>
        <v>105</v>
      </c>
      <c r="AM23" s="32">
        <f t="shared" si="15"/>
        <v>134.96</v>
      </c>
      <c r="AN23" s="31">
        <f t="shared" si="16"/>
        <v>29.96</v>
      </c>
      <c r="AO23" s="40"/>
      <c r="AP23" s="32"/>
      <c r="AQ23" s="31"/>
      <c r="AR23" s="40"/>
      <c r="AS23" s="32"/>
      <c r="AT23" s="31">
        <f t="shared" si="17"/>
        <v>0</v>
      </c>
      <c r="AU23" s="32"/>
      <c r="AV23" s="32"/>
      <c r="AW23" s="31">
        <f t="shared" si="18"/>
        <v>0</v>
      </c>
      <c r="AX23" s="40"/>
      <c r="AY23" s="32"/>
      <c r="AZ23" s="31">
        <f t="shared" si="19"/>
        <v>0</v>
      </c>
      <c r="BA23" s="32">
        <v>0</v>
      </c>
      <c r="BB23" s="32"/>
      <c r="BC23" s="31">
        <f t="shared" si="20"/>
        <v>0</v>
      </c>
      <c r="BD23" s="32">
        <f t="shared" si="21"/>
        <v>0</v>
      </c>
      <c r="BE23" s="32">
        <f t="shared" si="22"/>
        <v>0</v>
      </c>
      <c r="BF23" s="31">
        <f t="shared" si="23"/>
        <v>0</v>
      </c>
      <c r="BG23" s="32">
        <f t="shared" si="24"/>
        <v>0</v>
      </c>
      <c r="BH23" s="32">
        <f t="shared" si="25"/>
        <v>0</v>
      </c>
      <c r="BI23" s="31">
        <f t="shared" si="26"/>
        <v>0</v>
      </c>
      <c r="BJ23" s="32">
        <f t="shared" si="27"/>
        <v>0</v>
      </c>
      <c r="BK23" s="32">
        <f t="shared" si="28"/>
        <v>0</v>
      </c>
      <c r="BL23" s="31">
        <f t="shared" si="29"/>
        <v>0</v>
      </c>
      <c r="BM23" s="32">
        <f t="shared" si="30"/>
        <v>0</v>
      </c>
      <c r="BN23" s="32">
        <f t="shared" si="31"/>
        <v>0</v>
      </c>
      <c r="BO23" s="31">
        <f t="shared" si="32"/>
        <v>0</v>
      </c>
      <c r="BP23" s="32">
        <f t="shared" si="33"/>
        <v>0</v>
      </c>
      <c r="BQ23" s="32">
        <f t="shared" si="34"/>
        <v>0</v>
      </c>
      <c r="BR23" s="31">
        <f t="shared" si="35"/>
        <v>0</v>
      </c>
      <c r="BS23" s="32">
        <f t="shared" si="36"/>
        <v>0</v>
      </c>
      <c r="BT23" s="32">
        <f t="shared" si="37"/>
        <v>0</v>
      </c>
      <c r="BU23" s="31">
        <f t="shared" si="38"/>
        <v>0</v>
      </c>
      <c r="BV23" s="32">
        <f t="shared" si="39"/>
        <v>0</v>
      </c>
      <c r="BW23" s="32">
        <f t="shared" si="40"/>
        <v>0</v>
      </c>
      <c r="BX23" s="31">
        <f t="shared" si="41"/>
        <v>0</v>
      </c>
      <c r="BY23" s="32">
        <f t="shared" si="42"/>
        <v>0</v>
      </c>
      <c r="BZ23" s="32">
        <f t="shared" si="43"/>
        <v>0</v>
      </c>
      <c r="CA23" s="31">
        <f t="shared" si="44"/>
        <v>0</v>
      </c>
      <c r="CB23" s="33">
        <f t="shared" si="45"/>
        <v>0</v>
      </c>
      <c r="CC23" s="33">
        <f t="shared" si="46"/>
        <v>0</v>
      </c>
      <c r="CD23" s="35">
        <f t="shared" si="47"/>
        <v>0</v>
      </c>
      <c r="CE23" s="36">
        <f t="shared" si="48"/>
        <v>2451.7399999999998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31</v>
      </c>
      <c r="D24" s="32">
        <f t="shared" si="0"/>
        <v>22.5</v>
      </c>
      <c r="E24" s="32">
        <v>3</v>
      </c>
      <c r="F24" s="32"/>
      <c r="G24" s="32"/>
      <c r="H24" s="32"/>
      <c r="I24" s="32">
        <v>4.5</v>
      </c>
      <c r="J24" s="32">
        <v>1</v>
      </c>
      <c r="K24" s="32"/>
      <c r="L24" s="32"/>
      <c r="M24" s="32"/>
      <c r="N24" s="32"/>
      <c r="O24" s="32"/>
      <c r="P24" s="40"/>
      <c r="Q24" s="40"/>
      <c r="R24" s="40"/>
      <c r="S24" s="33">
        <f>'ILK EKRAN D-K ÜCR'!N19</f>
        <v>0</v>
      </c>
      <c r="T24" s="33">
        <f>'ILK EKRAN D-K ÜCR'!O19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32">
        <f t="shared" si="4"/>
        <v>5118.68</v>
      </c>
      <c r="Y24" s="32">
        <f t="shared" si="5"/>
        <v>6580.56</v>
      </c>
      <c r="Z24" s="31">
        <f t="shared" si="6"/>
        <v>1461.88</v>
      </c>
      <c r="AA24" s="32">
        <v>3093.57</v>
      </c>
      <c r="AB24" s="32">
        <v>3977.2</v>
      </c>
      <c r="AC24" s="31">
        <f t="shared" si="7"/>
        <v>883.63</v>
      </c>
      <c r="AD24" s="33">
        <v>11.89</v>
      </c>
      <c r="AE24" s="32">
        <f t="shared" si="8"/>
        <v>267.52999999999997</v>
      </c>
      <c r="AF24" s="33">
        <v>15.28</v>
      </c>
      <c r="AG24" s="32">
        <f t="shared" si="9"/>
        <v>343.8</v>
      </c>
      <c r="AH24" s="34">
        <f t="shared" si="10"/>
        <v>76.27</v>
      </c>
      <c r="AI24" s="32">
        <f t="shared" si="11"/>
        <v>0</v>
      </c>
      <c r="AJ24" s="32">
        <f t="shared" si="12"/>
        <v>0</v>
      </c>
      <c r="AK24" s="31">
        <f t="shared" si="13"/>
        <v>0</v>
      </c>
      <c r="AL24" s="32">
        <f t="shared" si="14"/>
        <v>105</v>
      </c>
      <c r="AM24" s="32">
        <f t="shared" si="15"/>
        <v>134.96</v>
      </c>
      <c r="AN24" s="31">
        <f t="shared" si="16"/>
        <v>29.96</v>
      </c>
      <c r="AO24" s="40"/>
      <c r="AP24" s="32"/>
      <c r="AQ24" s="31"/>
      <c r="AR24" s="40"/>
      <c r="AS24" s="32"/>
      <c r="AT24" s="31">
        <f t="shared" si="17"/>
        <v>0</v>
      </c>
      <c r="AU24" s="32"/>
      <c r="AV24" s="32"/>
      <c r="AW24" s="31">
        <f t="shared" si="18"/>
        <v>0</v>
      </c>
      <c r="AX24" s="40"/>
      <c r="AY24" s="32"/>
      <c r="AZ24" s="31">
        <f t="shared" si="19"/>
        <v>0</v>
      </c>
      <c r="BA24" s="32">
        <v>0</v>
      </c>
      <c r="BB24" s="32"/>
      <c r="BC24" s="31">
        <f t="shared" si="20"/>
        <v>0</v>
      </c>
      <c r="BD24" s="32">
        <f t="shared" si="21"/>
        <v>0</v>
      </c>
      <c r="BE24" s="32">
        <f t="shared" si="22"/>
        <v>0</v>
      </c>
      <c r="BF24" s="31">
        <f t="shared" si="23"/>
        <v>0</v>
      </c>
      <c r="BG24" s="32">
        <f t="shared" si="24"/>
        <v>0</v>
      </c>
      <c r="BH24" s="32">
        <f t="shared" si="25"/>
        <v>0</v>
      </c>
      <c r="BI24" s="31">
        <f t="shared" si="26"/>
        <v>0</v>
      </c>
      <c r="BJ24" s="32">
        <f t="shared" si="27"/>
        <v>0</v>
      </c>
      <c r="BK24" s="32">
        <f t="shared" si="28"/>
        <v>0</v>
      </c>
      <c r="BL24" s="31">
        <f t="shared" si="29"/>
        <v>0</v>
      </c>
      <c r="BM24" s="32">
        <f t="shared" si="30"/>
        <v>0</v>
      </c>
      <c r="BN24" s="32">
        <f t="shared" si="31"/>
        <v>0</v>
      </c>
      <c r="BO24" s="31">
        <f t="shared" si="32"/>
        <v>0</v>
      </c>
      <c r="BP24" s="32">
        <f t="shared" si="33"/>
        <v>0</v>
      </c>
      <c r="BQ24" s="32">
        <f t="shared" si="34"/>
        <v>0</v>
      </c>
      <c r="BR24" s="31">
        <f t="shared" si="35"/>
        <v>0</v>
      </c>
      <c r="BS24" s="32">
        <f t="shared" si="36"/>
        <v>0</v>
      </c>
      <c r="BT24" s="32">
        <f t="shared" si="37"/>
        <v>0</v>
      </c>
      <c r="BU24" s="31">
        <f t="shared" si="38"/>
        <v>0</v>
      </c>
      <c r="BV24" s="32">
        <f t="shared" si="39"/>
        <v>0</v>
      </c>
      <c r="BW24" s="32">
        <f t="shared" si="40"/>
        <v>0</v>
      </c>
      <c r="BX24" s="31">
        <f t="shared" si="41"/>
        <v>0</v>
      </c>
      <c r="BY24" s="32">
        <f t="shared" si="42"/>
        <v>0</v>
      </c>
      <c r="BZ24" s="32">
        <f t="shared" si="43"/>
        <v>0</v>
      </c>
      <c r="CA24" s="31">
        <f t="shared" si="44"/>
        <v>0</v>
      </c>
      <c r="CB24" s="33">
        <f t="shared" si="45"/>
        <v>0</v>
      </c>
      <c r="CC24" s="33">
        <f t="shared" si="46"/>
        <v>0</v>
      </c>
      <c r="CD24" s="35">
        <f t="shared" si="47"/>
        <v>0</v>
      </c>
      <c r="CE24" s="36">
        <f t="shared" si="48"/>
        <v>2451.7399999999998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31</v>
      </c>
      <c r="D25" s="32">
        <f t="shared" si="0"/>
        <v>22.5</v>
      </c>
      <c r="E25" s="32">
        <v>3</v>
      </c>
      <c r="F25" s="32"/>
      <c r="G25" s="32"/>
      <c r="H25" s="32"/>
      <c r="I25" s="32">
        <v>4.5</v>
      </c>
      <c r="J25" s="32">
        <v>1</v>
      </c>
      <c r="K25" s="32"/>
      <c r="L25" s="32"/>
      <c r="M25" s="32"/>
      <c r="N25" s="32"/>
      <c r="O25" s="32"/>
      <c r="P25" s="40"/>
      <c r="Q25" s="40"/>
      <c r="R25" s="40"/>
      <c r="S25" s="33">
        <f>'ILK EKRAN D-K ÜCR'!N20</f>
        <v>0</v>
      </c>
      <c r="T25" s="33">
        <f>'ILK EKRAN D-K ÜCR'!O20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32">
        <f t="shared" si="4"/>
        <v>5118.68</v>
      </c>
      <c r="Y25" s="32">
        <f t="shared" si="5"/>
        <v>6580.56</v>
      </c>
      <c r="Z25" s="31">
        <f t="shared" si="6"/>
        <v>1461.88</v>
      </c>
      <c r="AA25" s="32">
        <v>3093.57</v>
      </c>
      <c r="AB25" s="32">
        <v>3977.2</v>
      </c>
      <c r="AC25" s="31">
        <f t="shared" si="7"/>
        <v>883.63</v>
      </c>
      <c r="AD25" s="33">
        <v>11.89</v>
      </c>
      <c r="AE25" s="32">
        <f t="shared" si="8"/>
        <v>267.52999999999997</v>
      </c>
      <c r="AF25" s="33">
        <v>15.28</v>
      </c>
      <c r="AG25" s="32">
        <f t="shared" si="9"/>
        <v>343.8</v>
      </c>
      <c r="AH25" s="34">
        <f t="shared" si="10"/>
        <v>76.27</v>
      </c>
      <c r="AI25" s="32">
        <f t="shared" si="11"/>
        <v>0</v>
      </c>
      <c r="AJ25" s="32">
        <f t="shared" si="12"/>
        <v>0</v>
      </c>
      <c r="AK25" s="31">
        <f t="shared" si="13"/>
        <v>0</v>
      </c>
      <c r="AL25" s="32">
        <f t="shared" si="14"/>
        <v>105</v>
      </c>
      <c r="AM25" s="32">
        <f t="shared" si="15"/>
        <v>134.96</v>
      </c>
      <c r="AN25" s="31">
        <f t="shared" si="16"/>
        <v>29.96</v>
      </c>
      <c r="AO25" s="40"/>
      <c r="AP25" s="32"/>
      <c r="AQ25" s="31"/>
      <c r="AR25" s="40"/>
      <c r="AS25" s="32"/>
      <c r="AT25" s="31">
        <f t="shared" si="17"/>
        <v>0</v>
      </c>
      <c r="AU25" s="32"/>
      <c r="AV25" s="32"/>
      <c r="AW25" s="31">
        <f t="shared" si="18"/>
        <v>0</v>
      </c>
      <c r="AX25" s="40"/>
      <c r="AY25" s="32"/>
      <c r="AZ25" s="31">
        <f t="shared" si="19"/>
        <v>0</v>
      </c>
      <c r="BA25" s="32">
        <v>0</v>
      </c>
      <c r="BB25" s="32"/>
      <c r="BC25" s="31">
        <f t="shared" si="20"/>
        <v>0</v>
      </c>
      <c r="BD25" s="32">
        <f t="shared" si="21"/>
        <v>0</v>
      </c>
      <c r="BE25" s="32">
        <f t="shared" si="22"/>
        <v>0</v>
      </c>
      <c r="BF25" s="31">
        <f t="shared" si="23"/>
        <v>0</v>
      </c>
      <c r="BG25" s="32">
        <f t="shared" si="24"/>
        <v>0</v>
      </c>
      <c r="BH25" s="32">
        <f t="shared" si="25"/>
        <v>0</v>
      </c>
      <c r="BI25" s="31">
        <f t="shared" si="26"/>
        <v>0</v>
      </c>
      <c r="BJ25" s="32">
        <f t="shared" si="27"/>
        <v>0</v>
      </c>
      <c r="BK25" s="32">
        <f t="shared" si="28"/>
        <v>0</v>
      </c>
      <c r="BL25" s="31">
        <f t="shared" si="29"/>
        <v>0</v>
      </c>
      <c r="BM25" s="32">
        <f t="shared" si="30"/>
        <v>0</v>
      </c>
      <c r="BN25" s="32">
        <f t="shared" si="31"/>
        <v>0</v>
      </c>
      <c r="BO25" s="31">
        <f t="shared" si="32"/>
        <v>0</v>
      </c>
      <c r="BP25" s="32">
        <f t="shared" si="33"/>
        <v>0</v>
      </c>
      <c r="BQ25" s="32">
        <f t="shared" si="34"/>
        <v>0</v>
      </c>
      <c r="BR25" s="31">
        <f t="shared" si="35"/>
        <v>0</v>
      </c>
      <c r="BS25" s="32">
        <f t="shared" si="36"/>
        <v>0</v>
      </c>
      <c r="BT25" s="32">
        <f t="shared" si="37"/>
        <v>0</v>
      </c>
      <c r="BU25" s="31">
        <f t="shared" si="38"/>
        <v>0</v>
      </c>
      <c r="BV25" s="32">
        <f t="shared" si="39"/>
        <v>0</v>
      </c>
      <c r="BW25" s="32">
        <f t="shared" si="40"/>
        <v>0</v>
      </c>
      <c r="BX25" s="31">
        <f t="shared" si="41"/>
        <v>0</v>
      </c>
      <c r="BY25" s="32">
        <f t="shared" si="42"/>
        <v>0</v>
      </c>
      <c r="BZ25" s="32">
        <f t="shared" si="43"/>
        <v>0</v>
      </c>
      <c r="CA25" s="31">
        <f t="shared" si="44"/>
        <v>0</v>
      </c>
      <c r="CB25" s="33">
        <f t="shared" si="45"/>
        <v>0</v>
      </c>
      <c r="CC25" s="33">
        <f t="shared" si="46"/>
        <v>0</v>
      </c>
      <c r="CD25" s="35">
        <f t="shared" si="47"/>
        <v>0</v>
      </c>
      <c r="CE25" s="36">
        <f t="shared" si="48"/>
        <v>2451.7399999999998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31</v>
      </c>
      <c r="D26" s="32">
        <f t="shared" si="0"/>
        <v>22.5</v>
      </c>
      <c r="E26" s="32">
        <v>3</v>
      </c>
      <c r="F26" s="32"/>
      <c r="G26" s="32"/>
      <c r="H26" s="32"/>
      <c r="I26" s="32">
        <v>4.5</v>
      </c>
      <c r="J26" s="32">
        <v>1</v>
      </c>
      <c r="K26" s="32"/>
      <c r="L26" s="32"/>
      <c r="M26" s="32"/>
      <c r="N26" s="32"/>
      <c r="O26" s="32"/>
      <c r="P26" s="40"/>
      <c r="Q26" s="40"/>
      <c r="R26" s="40"/>
      <c r="S26" s="33">
        <f>'ILK EKRAN D-K ÜCR'!N21</f>
        <v>0</v>
      </c>
      <c r="T26" s="33">
        <f>'ILK EKRAN D-K ÜCR'!O21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32">
        <f t="shared" si="4"/>
        <v>5118.68</v>
      </c>
      <c r="Y26" s="32">
        <f t="shared" si="5"/>
        <v>6580.56</v>
      </c>
      <c r="Z26" s="31">
        <f t="shared" si="6"/>
        <v>1461.88</v>
      </c>
      <c r="AA26" s="32">
        <v>3093.57</v>
      </c>
      <c r="AB26" s="32">
        <v>3977.2</v>
      </c>
      <c r="AC26" s="31">
        <f t="shared" si="7"/>
        <v>883.63</v>
      </c>
      <c r="AD26" s="33">
        <v>11.89</v>
      </c>
      <c r="AE26" s="32">
        <f t="shared" si="8"/>
        <v>267.52999999999997</v>
      </c>
      <c r="AF26" s="33">
        <v>15.28</v>
      </c>
      <c r="AG26" s="32">
        <f t="shared" si="9"/>
        <v>343.8</v>
      </c>
      <c r="AH26" s="34">
        <f t="shared" si="10"/>
        <v>76.27</v>
      </c>
      <c r="AI26" s="32">
        <f t="shared" si="11"/>
        <v>0</v>
      </c>
      <c r="AJ26" s="32">
        <f t="shared" si="12"/>
        <v>0</v>
      </c>
      <c r="AK26" s="31">
        <f t="shared" si="13"/>
        <v>0</v>
      </c>
      <c r="AL26" s="32">
        <f t="shared" si="14"/>
        <v>105</v>
      </c>
      <c r="AM26" s="32">
        <f t="shared" si="15"/>
        <v>134.96</v>
      </c>
      <c r="AN26" s="31">
        <f t="shared" si="16"/>
        <v>29.96</v>
      </c>
      <c r="AO26" s="40"/>
      <c r="AP26" s="32"/>
      <c r="AQ26" s="31"/>
      <c r="AR26" s="40"/>
      <c r="AS26" s="32"/>
      <c r="AT26" s="31">
        <f t="shared" si="17"/>
        <v>0</v>
      </c>
      <c r="AU26" s="32"/>
      <c r="AV26" s="32"/>
      <c r="AW26" s="31">
        <f t="shared" si="18"/>
        <v>0</v>
      </c>
      <c r="AX26" s="40"/>
      <c r="AY26" s="32"/>
      <c r="AZ26" s="31">
        <f t="shared" si="19"/>
        <v>0</v>
      </c>
      <c r="BA26" s="32">
        <v>0</v>
      </c>
      <c r="BB26" s="32"/>
      <c r="BC26" s="31">
        <f t="shared" si="20"/>
        <v>0</v>
      </c>
      <c r="BD26" s="32">
        <f t="shared" si="21"/>
        <v>0</v>
      </c>
      <c r="BE26" s="32">
        <f t="shared" si="22"/>
        <v>0</v>
      </c>
      <c r="BF26" s="31">
        <f t="shared" si="23"/>
        <v>0</v>
      </c>
      <c r="BG26" s="32">
        <f t="shared" si="24"/>
        <v>0</v>
      </c>
      <c r="BH26" s="32">
        <f t="shared" si="25"/>
        <v>0</v>
      </c>
      <c r="BI26" s="31">
        <f t="shared" si="26"/>
        <v>0</v>
      </c>
      <c r="BJ26" s="32">
        <f t="shared" si="27"/>
        <v>0</v>
      </c>
      <c r="BK26" s="32">
        <f t="shared" si="28"/>
        <v>0</v>
      </c>
      <c r="BL26" s="31">
        <f t="shared" si="29"/>
        <v>0</v>
      </c>
      <c r="BM26" s="32">
        <f t="shared" si="30"/>
        <v>0</v>
      </c>
      <c r="BN26" s="32">
        <f t="shared" si="31"/>
        <v>0</v>
      </c>
      <c r="BO26" s="31">
        <f t="shared" si="32"/>
        <v>0</v>
      </c>
      <c r="BP26" s="32">
        <f t="shared" si="33"/>
        <v>0</v>
      </c>
      <c r="BQ26" s="32">
        <f t="shared" si="34"/>
        <v>0</v>
      </c>
      <c r="BR26" s="31">
        <f t="shared" si="35"/>
        <v>0</v>
      </c>
      <c r="BS26" s="32">
        <f t="shared" si="36"/>
        <v>0</v>
      </c>
      <c r="BT26" s="32">
        <f t="shared" si="37"/>
        <v>0</v>
      </c>
      <c r="BU26" s="31">
        <f t="shared" si="38"/>
        <v>0</v>
      </c>
      <c r="BV26" s="32">
        <f t="shared" si="39"/>
        <v>0</v>
      </c>
      <c r="BW26" s="32">
        <f t="shared" si="40"/>
        <v>0</v>
      </c>
      <c r="BX26" s="31">
        <f t="shared" si="41"/>
        <v>0</v>
      </c>
      <c r="BY26" s="32">
        <f t="shared" si="42"/>
        <v>0</v>
      </c>
      <c r="BZ26" s="32">
        <f t="shared" si="43"/>
        <v>0</v>
      </c>
      <c r="CA26" s="31">
        <f t="shared" si="44"/>
        <v>0</v>
      </c>
      <c r="CB26" s="33">
        <f t="shared" si="45"/>
        <v>0</v>
      </c>
      <c r="CC26" s="33">
        <f t="shared" si="46"/>
        <v>0</v>
      </c>
      <c r="CD26" s="35">
        <f t="shared" si="47"/>
        <v>0</v>
      </c>
      <c r="CE26" s="36">
        <f t="shared" si="48"/>
        <v>2451.7399999999998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31</v>
      </c>
      <c r="D27" s="32">
        <f t="shared" si="0"/>
        <v>22.5</v>
      </c>
      <c r="E27" s="32">
        <v>3</v>
      </c>
      <c r="F27" s="40"/>
      <c r="G27" s="40"/>
      <c r="H27" s="40"/>
      <c r="I27" s="32">
        <v>4.5</v>
      </c>
      <c r="J27" s="32">
        <v>1</v>
      </c>
      <c r="K27" s="40"/>
      <c r="L27" s="40"/>
      <c r="M27" s="40"/>
      <c r="N27" s="40"/>
      <c r="O27" s="40"/>
      <c r="P27" s="40"/>
      <c r="Q27" s="40"/>
      <c r="R27" s="40"/>
      <c r="S27" s="33">
        <f>'ILK EKRAN D-K ÜCR'!N22</f>
        <v>0</v>
      </c>
      <c r="T27" s="33">
        <f>'ILK EKRAN D-K ÜCR'!O22</f>
        <v>0</v>
      </c>
      <c r="U27" s="32">
        <f t="shared" si="1"/>
        <v>0</v>
      </c>
      <c r="V27" s="32">
        <f t="shared" si="2"/>
        <v>0</v>
      </c>
      <c r="W27" s="31">
        <f t="shared" si="3"/>
        <v>0</v>
      </c>
      <c r="X27" s="32">
        <f t="shared" si="4"/>
        <v>5118.68</v>
      </c>
      <c r="Y27" s="32">
        <f t="shared" si="5"/>
        <v>6580.56</v>
      </c>
      <c r="Z27" s="31">
        <f t="shared" si="6"/>
        <v>1461.88</v>
      </c>
      <c r="AA27" s="32">
        <v>3093.57</v>
      </c>
      <c r="AB27" s="32">
        <v>3977.2</v>
      </c>
      <c r="AC27" s="31">
        <f t="shared" si="7"/>
        <v>883.63</v>
      </c>
      <c r="AD27" s="33">
        <v>11.89</v>
      </c>
      <c r="AE27" s="32">
        <f t="shared" si="8"/>
        <v>267.52999999999997</v>
      </c>
      <c r="AF27" s="33">
        <v>15.28</v>
      </c>
      <c r="AG27" s="32">
        <f t="shared" si="9"/>
        <v>343.8</v>
      </c>
      <c r="AH27" s="34">
        <f t="shared" si="10"/>
        <v>76.27</v>
      </c>
      <c r="AI27" s="32">
        <f t="shared" si="11"/>
        <v>0</v>
      </c>
      <c r="AJ27" s="32">
        <f t="shared" si="12"/>
        <v>0</v>
      </c>
      <c r="AK27" s="31">
        <f t="shared" si="13"/>
        <v>0</v>
      </c>
      <c r="AL27" s="32">
        <f>15*3</f>
        <v>45</v>
      </c>
      <c r="AM27" s="32">
        <f>19.28*3</f>
        <v>57.84</v>
      </c>
      <c r="AN27" s="31">
        <f t="shared" ref="AN27:AN30" si="49">AM27-AL27</f>
        <v>12.84</v>
      </c>
      <c r="AO27" s="40"/>
      <c r="AP27" s="32"/>
      <c r="AQ27" s="31"/>
      <c r="AR27" s="40"/>
      <c r="AS27" s="32"/>
      <c r="AT27" s="31">
        <f t="shared" si="17"/>
        <v>0</v>
      </c>
      <c r="AU27" s="32"/>
      <c r="AV27" s="32"/>
      <c r="AW27" s="31">
        <f t="shared" si="18"/>
        <v>0</v>
      </c>
      <c r="AX27" s="40"/>
      <c r="AY27" s="32"/>
      <c r="AZ27" s="31">
        <f t="shared" si="19"/>
        <v>0</v>
      </c>
      <c r="BA27" s="32">
        <v>0</v>
      </c>
      <c r="BB27" s="32"/>
      <c r="BC27" s="31">
        <f t="shared" si="20"/>
        <v>0</v>
      </c>
      <c r="BD27" s="32">
        <f t="shared" si="21"/>
        <v>0</v>
      </c>
      <c r="BE27" s="32">
        <f t="shared" si="22"/>
        <v>0</v>
      </c>
      <c r="BF27" s="31">
        <f t="shared" si="23"/>
        <v>0</v>
      </c>
      <c r="BG27" s="32">
        <f t="shared" si="24"/>
        <v>0</v>
      </c>
      <c r="BH27" s="32">
        <f t="shared" si="25"/>
        <v>0</v>
      </c>
      <c r="BI27" s="31">
        <f t="shared" si="26"/>
        <v>0</v>
      </c>
      <c r="BJ27" s="32">
        <f t="shared" si="27"/>
        <v>0</v>
      </c>
      <c r="BK27" s="32">
        <f t="shared" si="28"/>
        <v>0</v>
      </c>
      <c r="BL27" s="31">
        <f t="shared" si="29"/>
        <v>0</v>
      </c>
      <c r="BM27" s="32">
        <f t="shared" si="30"/>
        <v>0</v>
      </c>
      <c r="BN27" s="32">
        <f t="shared" si="31"/>
        <v>0</v>
      </c>
      <c r="BO27" s="31">
        <f t="shared" si="32"/>
        <v>0</v>
      </c>
      <c r="BP27" s="32">
        <f t="shared" si="33"/>
        <v>0</v>
      </c>
      <c r="BQ27" s="32">
        <f t="shared" si="34"/>
        <v>0</v>
      </c>
      <c r="BR27" s="31">
        <f t="shared" si="35"/>
        <v>0</v>
      </c>
      <c r="BS27" s="32">
        <f t="shared" si="36"/>
        <v>0</v>
      </c>
      <c r="BT27" s="32">
        <f t="shared" si="37"/>
        <v>0</v>
      </c>
      <c r="BU27" s="31">
        <f t="shared" si="38"/>
        <v>0</v>
      </c>
      <c r="BV27" s="32">
        <f t="shared" si="39"/>
        <v>0</v>
      </c>
      <c r="BW27" s="32">
        <f t="shared" si="40"/>
        <v>0</v>
      </c>
      <c r="BX27" s="31">
        <f t="shared" si="41"/>
        <v>0</v>
      </c>
      <c r="BY27" s="32">
        <f t="shared" si="42"/>
        <v>0</v>
      </c>
      <c r="BZ27" s="32">
        <f t="shared" si="43"/>
        <v>0</v>
      </c>
      <c r="CA27" s="31">
        <f t="shared" si="44"/>
        <v>0</v>
      </c>
      <c r="CB27" s="33">
        <f t="shared" si="45"/>
        <v>0</v>
      </c>
      <c r="CC27" s="33">
        <f t="shared" si="46"/>
        <v>0</v>
      </c>
      <c r="CD27" s="35">
        <f t="shared" si="47"/>
        <v>0</v>
      </c>
      <c r="CE27" s="36">
        <f t="shared" si="48"/>
        <v>2434.62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31</v>
      </c>
      <c r="D28" s="32">
        <f t="shared" si="0"/>
        <v>22.5</v>
      </c>
      <c r="E28" s="32">
        <v>3</v>
      </c>
      <c r="F28" s="40"/>
      <c r="G28" s="40"/>
      <c r="H28" s="40"/>
      <c r="I28" s="32">
        <v>4.5</v>
      </c>
      <c r="J28" s="32">
        <v>1</v>
      </c>
      <c r="K28" s="40"/>
      <c r="L28" s="40"/>
      <c r="M28" s="40"/>
      <c r="N28" s="40"/>
      <c r="O28" s="40"/>
      <c r="P28" s="40"/>
      <c r="Q28" s="40"/>
      <c r="R28" s="40"/>
      <c r="S28" s="33">
        <f>'ILK EKRAN D-K ÜCR'!N23</f>
        <v>0</v>
      </c>
      <c r="T28" s="33">
        <f>'ILK EKRAN D-K ÜCR'!O23</f>
        <v>0</v>
      </c>
      <c r="U28" s="32">
        <f t="shared" si="1"/>
        <v>0</v>
      </c>
      <c r="V28" s="32">
        <f t="shared" si="2"/>
        <v>0</v>
      </c>
      <c r="W28" s="31">
        <f t="shared" si="3"/>
        <v>0</v>
      </c>
      <c r="X28" s="32">
        <f t="shared" si="4"/>
        <v>5118.68</v>
      </c>
      <c r="Y28" s="32">
        <f t="shared" si="5"/>
        <v>6580.56</v>
      </c>
      <c r="Z28" s="31">
        <f t="shared" si="6"/>
        <v>1461.88</v>
      </c>
      <c r="AA28" s="32">
        <v>3093.57</v>
      </c>
      <c r="AB28" s="32">
        <v>3977.2</v>
      </c>
      <c r="AC28" s="31">
        <f t="shared" si="7"/>
        <v>883.63</v>
      </c>
      <c r="AD28" s="33">
        <v>11.89</v>
      </c>
      <c r="AE28" s="32">
        <f t="shared" si="8"/>
        <v>267.52999999999997</v>
      </c>
      <c r="AF28" s="33">
        <v>15.28</v>
      </c>
      <c r="AG28" s="32">
        <f t="shared" si="9"/>
        <v>343.8</v>
      </c>
      <c r="AH28" s="34">
        <f t="shared" si="10"/>
        <v>76.27</v>
      </c>
      <c r="AI28" s="32">
        <f t="shared" si="11"/>
        <v>0</v>
      </c>
      <c r="AJ28" s="32">
        <f t="shared" si="12"/>
        <v>0</v>
      </c>
      <c r="AK28" s="31">
        <f t="shared" si="13"/>
        <v>0</v>
      </c>
      <c r="AL28" s="32">
        <f t="shared" ref="AL28:AL30" si="50">15*3</f>
        <v>45</v>
      </c>
      <c r="AM28" s="32">
        <f t="shared" ref="AM28:AM30" si="51">19.28*3</f>
        <v>57.84</v>
      </c>
      <c r="AN28" s="31">
        <f t="shared" si="49"/>
        <v>12.84</v>
      </c>
      <c r="AO28" s="40"/>
      <c r="AP28" s="32"/>
      <c r="AQ28" s="31"/>
      <c r="AR28" s="40"/>
      <c r="AS28" s="32"/>
      <c r="AT28" s="31">
        <f t="shared" si="17"/>
        <v>0</v>
      </c>
      <c r="AU28" s="32"/>
      <c r="AV28" s="32"/>
      <c r="AW28" s="31">
        <f t="shared" si="18"/>
        <v>0</v>
      </c>
      <c r="AX28" s="40"/>
      <c r="AY28" s="32"/>
      <c r="AZ28" s="31">
        <f t="shared" si="19"/>
        <v>0</v>
      </c>
      <c r="BA28" s="32">
        <v>0</v>
      </c>
      <c r="BB28" s="32"/>
      <c r="BC28" s="31">
        <f t="shared" si="20"/>
        <v>0</v>
      </c>
      <c r="BD28" s="32">
        <f t="shared" si="21"/>
        <v>0</v>
      </c>
      <c r="BE28" s="32">
        <f t="shared" si="22"/>
        <v>0</v>
      </c>
      <c r="BF28" s="31">
        <f t="shared" si="23"/>
        <v>0</v>
      </c>
      <c r="BG28" s="32">
        <f t="shared" si="24"/>
        <v>0</v>
      </c>
      <c r="BH28" s="32">
        <f t="shared" si="25"/>
        <v>0</v>
      </c>
      <c r="BI28" s="31">
        <f t="shared" si="26"/>
        <v>0</v>
      </c>
      <c r="BJ28" s="32">
        <f t="shared" si="27"/>
        <v>0</v>
      </c>
      <c r="BK28" s="32">
        <f t="shared" si="28"/>
        <v>0</v>
      </c>
      <c r="BL28" s="31">
        <f t="shared" si="29"/>
        <v>0</v>
      </c>
      <c r="BM28" s="32">
        <f t="shared" si="30"/>
        <v>0</v>
      </c>
      <c r="BN28" s="32">
        <f t="shared" si="31"/>
        <v>0</v>
      </c>
      <c r="BO28" s="31">
        <f t="shared" si="32"/>
        <v>0</v>
      </c>
      <c r="BP28" s="32">
        <f t="shared" si="33"/>
        <v>0</v>
      </c>
      <c r="BQ28" s="32">
        <f t="shared" si="34"/>
        <v>0</v>
      </c>
      <c r="BR28" s="31">
        <f t="shared" si="35"/>
        <v>0</v>
      </c>
      <c r="BS28" s="32">
        <f t="shared" si="36"/>
        <v>0</v>
      </c>
      <c r="BT28" s="32">
        <f t="shared" si="37"/>
        <v>0</v>
      </c>
      <c r="BU28" s="31">
        <f t="shared" si="38"/>
        <v>0</v>
      </c>
      <c r="BV28" s="32">
        <f t="shared" si="39"/>
        <v>0</v>
      </c>
      <c r="BW28" s="32">
        <f t="shared" si="40"/>
        <v>0</v>
      </c>
      <c r="BX28" s="31">
        <f t="shared" si="41"/>
        <v>0</v>
      </c>
      <c r="BY28" s="32">
        <f t="shared" si="42"/>
        <v>0</v>
      </c>
      <c r="BZ28" s="32">
        <f t="shared" si="43"/>
        <v>0</v>
      </c>
      <c r="CA28" s="31">
        <f t="shared" si="44"/>
        <v>0</v>
      </c>
      <c r="CB28" s="33">
        <f t="shared" si="45"/>
        <v>0</v>
      </c>
      <c r="CC28" s="33">
        <f t="shared" si="46"/>
        <v>0</v>
      </c>
      <c r="CD28" s="35">
        <f t="shared" si="47"/>
        <v>0</v>
      </c>
      <c r="CE28" s="36">
        <f t="shared" si="48"/>
        <v>2434.62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31</v>
      </c>
      <c r="D29" s="32">
        <f t="shared" si="0"/>
        <v>22.5</v>
      </c>
      <c r="E29" s="32">
        <v>3</v>
      </c>
      <c r="F29" s="40"/>
      <c r="G29" s="40"/>
      <c r="H29" s="40"/>
      <c r="I29" s="32">
        <v>4.5</v>
      </c>
      <c r="J29" s="32">
        <v>1</v>
      </c>
      <c r="K29" s="40"/>
      <c r="L29" s="40"/>
      <c r="M29" s="40"/>
      <c r="N29" s="40"/>
      <c r="O29" s="40"/>
      <c r="P29" s="40"/>
      <c r="Q29" s="40"/>
      <c r="R29" s="40"/>
      <c r="S29" s="33">
        <f>'ILK EKRAN D-K ÜCR'!N24</f>
        <v>0</v>
      </c>
      <c r="T29" s="33">
        <f>'ILK EKRAN D-K ÜCR'!O24</f>
        <v>0</v>
      </c>
      <c r="U29" s="32">
        <f t="shared" si="1"/>
        <v>0</v>
      </c>
      <c r="V29" s="32">
        <f t="shared" si="2"/>
        <v>0</v>
      </c>
      <c r="W29" s="31">
        <f t="shared" si="3"/>
        <v>0</v>
      </c>
      <c r="X29" s="32">
        <f t="shared" si="4"/>
        <v>5118.68</v>
      </c>
      <c r="Y29" s="32">
        <f t="shared" si="5"/>
        <v>6580.56</v>
      </c>
      <c r="Z29" s="31">
        <f t="shared" si="6"/>
        <v>1461.88</v>
      </c>
      <c r="AA29" s="32">
        <v>3093.57</v>
      </c>
      <c r="AB29" s="32">
        <v>3977.2</v>
      </c>
      <c r="AC29" s="31">
        <f t="shared" si="7"/>
        <v>883.63</v>
      </c>
      <c r="AD29" s="33">
        <v>11.89</v>
      </c>
      <c r="AE29" s="32">
        <f t="shared" si="8"/>
        <v>267.52999999999997</v>
      </c>
      <c r="AF29" s="33">
        <v>15.28</v>
      </c>
      <c r="AG29" s="32">
        <f t="shared" si="9"/>
        <v>343.8</v>
      </c>
      <c r="AH29" s="34">
        <f t="shared" si="10"/>
        <v>76.27</v>
      </c>
      <c r="AI29" s="32">
        <f t="shared" si="11"/>
        <v>0</v>
      </c>
      <c r="AJ29" s="32">
        <f t="shared" si="12"/>
        <v>0</v>
      </c>
      <c r="AK29" s="31">
        <f t="shared" si="13"/>
        <v>0</v>
      </c>
      <c r="AL29" s="32">
        <f t="shared" si="50"/>
        <v>45</v>
      </c>
      <c r="AM29" s="32">
        <f t="shared" si="51"/>
        <v>57.84</v>
      </c>
      <c r="AN29" s="31">
        <f t="shared" si="49"/>
        <v>12.84</v>
      </c>
      <c r="AO29" s="40"/>
      <c r="AP29" s="32"/>
      <c r="AQ29" s="31"/>
      <c r="AR29" s="40"/>
      <c r="AS29" s="32"/>
      <c r="AT29" s="31">
        <f t="shared" si="17"/>
        <v>0</v>
      </c>
      <c r="AU29" s="32"/>
      <c r="AV29" s="32"/>
      <c r="AW29" s="31">
        <f t="shared" si="18"/>
        <v>0</v>
      </c>
      <c r="AX29" s="40"/>
      <c r="AY29" s="32"/>
      <c r="AZ29" s="31">
        <f t="shared" si="19"/>
        <v>0</v>
      </c>
      <c r="BA29" s="32">
        <v>0</v>
      </c>
      <c r="BB29" s="32"/>
      <c r="BC29" s="31">
        <f t="shared" si="20"/>
        <v>0</v>
      </c>
      <c r="BD29" s="32">
        <f t="shared" si="21"/>
        <v>0</v>
      </c>
      <c r="BE29" s="32">
        <f t="shared" si="22"/>
        <v>0</v>
      </c>
      <c r="BF29" s="31">
        <f t="shared" si="23"/>
        <v>0</v>
      </c>
      <c r="BG29" s="32">
        <f t="shared" si="24"/>
        <v>0</v>
      </c>
      <c r="BH29" s="32">
        <f t="shared" si="25"/>
        <v>0</v>
      </c>
      <c r="BI29" s="31">
        <f t="shared" si="26"/>
        <v>0</v>
      </c>
      <c r="BJ29" s="32">
        <f t="shared" si="27"/>
        <v>0</v>
      </c>
      <c r="BK29" s="32">
        <f t="shared" si="28"/>
        <v>0</v>
      </c>
      <c r="BL29" s="31">
        <f t="shared" si="29"/>
        <v>0</v>
      </c>
      <c r="BM29" s="32">
        <f t="shared" si="30"/>
        <v>0</v>
      </c>
      <c r="BN29" s="32">
        <f t="shared" si="31"/>
        <v>0</v>
      </c>
      <c r="BO29" s="31">
        <f t="shared" si="32"/>
        <v>0</v>
      </c>
      <c r="BP29" s="32">
        <f t="shared" si="33"/>
        <v>0</v>
      </c>
      <c r="BQ29" s="32">
        <f t="shared" si="34"/>
        <v>0</v>
      </c>
      <c r="BR29" s="31">
        <f t="shared" si="35"/>
        <v>0</v>
      </c>
      <c r="BS29" s="32">
        <f t="shared" si="36"/>
        <v>0</v>
      </c>
      <c r="BT29" s="32">
        <f t="shared" si="37"/>
        <v>0</v>
      </c>
      <c r="BU29" s="31">
        <f t="shared" si="38"/>
        <v>0</v>
      </c>
      <c r="BV29" s="32">
        <f t="shared" si="39"/>
        <v>0</v>
      </c>
      <c r="BW29" s="32">
        <f t="shared" si="40"/>
        <v>0</v>
      </c>
      <c r="BX29" s="31">
        <f t="shared" si="41"/>
        <v>0</v>
      </c>
      <c r="BY29" s="32">
        <f t="shared" si="42"/>
        <v>0</v>
      </c>
      <c r="BZ29" s="32">
        <f t="shared" si="43"/>
        <v>0</v>
      </c>
      <c r="CA29" s="31">
        <f t="shared" si="44"/>
        <v>0</v>
      </c>
      <c r="CB29" s="33">
        <f t="shared" si="45"/>
        <v>0</v>
      </c>
      <c r="CC29" s="33">
        <f t="shared" si="46"/>
        <v>0</v>
      </c>
      <c r="CD29" s="35">
        <f t="shared" si="47"/>
        <v>0</v>
      </c>
      <c r="CE29" s="36">
        <f t="shared" si="48"/>
        <v>2434.62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31</v>
      </c>
      <c r="D30" s="32">
        <f t="shared" si="0"/>
        <v>22.5</v>
      </c>
      <c r="E30" s="32">
        <v>3</v>
      </c>
      <c r="F30" s="40"/>
      <c r="G30" s="40"/>
      <c r="H30" s="40"/>
      <c r="I30" s="32">
        <v>4.5</v>
      </c>
      <c r="J30" s="32">
        <v>1</v>
      </c>
      <c r="K30" s="40"/>
      <c r="L30" s="40"/>
      <c r="M30" s="40"/>
      <c r="N30" s="40"/>
      <c r="O30" s="40"/>
      <c r="P30" s="40"/>
      <c r="Q30" s="40"/>
      <c r="R30" s="40"/>
      <c r="S30" s="33">
        <f>'ILK EKRAN D-K ÜCR'!N25</f>
        <v>0</v>
      </c>
      <c r="T30" s="33">
        <f>'ILK EKRAN D-K ÜCR'!O25</f>
        <v>0</v>
      </c>
      <c r="U30" s="32">
        <f t="shared" si="1"/>
        <v>0</v>
      </c>
      <c r="V30" s="32">
        <f t="shared" si="2"/>
        <v>0</v>
      </c>
      <c r="W30" s="31">
        <f t="shared" si="3"/>
        <v>0</v>
      </c>
      <c r="X30" s="32">
        <f t="shared" si="4"/>
        <v>5118.68</v>
      </c>
      <c r="Y30" s="32">
        <f t="shared" si="5"/>
        <v>6580.56</v>
      </c>
      <c r="Z30" s="31">
        <f t="shared" si="6"/>
        <v>1461.88</v>
      </c>
      <c r="AA30" s="32">
        <v>3093.57</v>
      </c>
      <c r="AB30" s="32">
        <v>3977.2</v>
      </c>
      <c r="AC30" s="31">
        <f t="shared" si="7"/>
        <v>883.63</v>
      </c>
      <c r="AD30" s="33">
        <v>11.89</v>
      </c>
      <c r="AE30" s="32">
        <f t="shared" si="8"/>
        <v>267.52999999999997</v>
      </c>
      <c r="AF30" s="33">
        <v>15.28</v>
      </c>
      <c r="AG30" s="32">
        <f t="shared" si="9"/>
        <v>343.8</v>
      </c>
      <c r="AH30" s="34">
        <f t="shared" si="10"/>
        <v>76.27</v>
      </c>
      <c r="AI30" s="32">
        <f t="shared" si="11"/>
        <v>0</v>
      </c>
      <c r="AJ30" s="32">
        <f t="shared" si="12"/>
        <v>0</v>
      </c>
      <c r="AK30" s="31">
        <f t="shared" si="13"/>
        <v>0</v>
      </c>
      <c r="AL30" s="32">
        <f t="shared" si="50"/>
        <v>45</v>
      </c>
      <c r="AM30" s="32">
        <f t="shared" si="51"/>
        <v>57.84</v>
      </c>
      <c r="AN30" s="31">
        <f t="shared" si="49"/>
        <v>12.84</v>
      </c>
      <c r="AO30" s="40"/>
      <c r="AP30" s="32"/>
      <c r="AQ30" s="31"/>
      <c r="AR30" s="40"/>
      <c r="AS30" s="32"/>
      <c r="AT30" s="31">
        <f t="shared" si="17"/>
        <v>0</v>
      </c>
      <c r="AU30" s="32"/>
      <c r="AV30" s="32"/>
      <c r="AW30" s="31">
        <f t="shared" si="18"/>
        <v>0</v>
      </c>
      <c r="AX30" s="40"/>
      <c r="AY30" s="32"/>
      <c r="AZ30" s="31">
        <f t="shared" si="19"/>
        <v>0</v>
      </c>
      <c r="BA30" s="32">
        <v>0</v>
      </c>
      <c r="BB30" s="32"/>
      <c r="BC30" s="31">
        <f t="shared" si="20"/>
        <v>0</v>
      </c>
      <c r="BD30" s="32">
        <f t="shared" si="21"/>
        <v>0</v>
      </c>
      <c r="BE30" s="32">
        <f t="shared" si="22"/>
        <v>0</v>
      </c>
      <c r="BF30" s="31">
        <f t="shared" si="23"/>
        <v>0</v>
      </c>
      <c r="BG30" s="32">
        <f t="shared" si="24"/>
        <v>0</v>
      </c>
      <c r="BH30" s="32">
        <f t="shared" si="25"/>
        <v>0</v>
      </c>
      <c r="BI30" s="31">
        <f t="shared" si="26"/>
        <v>0</v>
      </c>
      <c r="BJ30" s="32">
        <f t="shared" si="27"/>
        <v>0</v>
      </c>
      <c r="BK30" s="32">
        <f t="shared" si="28"/>
        <v>0</v>
      </c>
      <c r="BL30" s="31">
        <f t="shared" si="29"/>
        <v>0</v>
      </c>
      <c r="BM30" s="32">
        <f t="shared" si="30"/>
        <v>0</v>
      </c>
      <c r="BN30" s="32">
        <f t="shared" si="31"/>
        <v>0</v>
      </c>
      <c r="BO30" s="31">
        <f t="shared" si="32"/>
        <v>0</v>
      </c>
      <c r="BP30" s="32">
        <f t="shared" si="33"/>
        <v>0</v>
      </c>
      <c r="BQ30" s="32">
        <f t="shared" si="34"/>
        <v>0</v>
      </c>
      <c r="BR30" s="31">
        <f t="shared" si="35"/>
        <v>0</v>
      </c>
      <c r="BS30" s="32">
        <f t="shared" si="36"/>
        <v>0</v>
      </c>
      <c r="BT30" s="32">
        <f t="shared" si="37"/>
        <v>0</v>
      </c>
      <c r="BU30" s="31">
        <f t="shared" si="38"/>
        <v>0</v>
      </c>
      <c r="BV30" s="32">
        <f t="shared" si="39"/>
        <v>0</v>
      </c>
      <c r="BW30" s="32">
        <f t="shared" si="40"/>
        <v>0</v>
      </c>
      <c r="BX30" s="31">
        <f t="shared" si="41"/>
        <v>0</v>
      </c>
      <c r="BY30" s="32">
        <f t="shared" si="42"/>
        <v>0</v>
      </c>
      <c r="BZ30" s="32">
        <f t="shared" si="43"/>
        <v>0</v>
      </c>
      <c r="CA30" s="31">
        <f t="shared" si="44"/>
        <v>0</v>
      </c>
      <c r="CB30" s="33">
        <f t="shared" si="45"/>
        <v>0</v>
      </c>
      <c r="CC30" s="33">
        <f t="shared" si="46"/>
        <v>0</v>
      </c>
      <c r="CD30" s="35">
        <f t="shared" si="47"/>
        <v>0</v>
      </c>
      <c r="CE30" s="36">
        <f t="shared" si="48"/>
        <v>2434.62</v>
      </c>
    </row>
    <row r="31" spans="1:83" s="37" customFormat="1" ht="20.100000000000001" customHeight="1" x14ac:dyDescent="0.25">
      <c r="A31" s="38"/>
      <c r="B31" s="38"/>
      <c r="C31" s="39">
        <f>SUM(C11:C30)</f>
        <v>620</v>
      </c>
      <c r="D31" s="39">
        <f>SUM(D11:D30)</f>
        <v>450</v>
      </c>
      <c r="E31" s="39">
        <f>SUM(E11:E30)</f>
        <v>60</v>
      </c>
      <c r="F31" s="39">
        <f>SUM(F11:F30)</f>
        <v>0</v>
      </c>
      <c r="G31" s="39"/>
      <c r="H31" s="39"/>
      <c r="I31" s="39">
        <f>SUM(I11:I30)</f>
        <v>90</v>
      </c>
      <c r="J31" s="39">
        <f>SUM(J11:J30)</f>
        <v>20</v>
      </c>
      <c r="K31" s="39"/>
      <c r="L31" s="39"/>
      <c r="M31" s="39"/>
      <c r="N31" s="39"/>
      <c r="O31" s="39"/>
      <c r="P31" s="39"/>
      <c r="Q31" s="39"/>
      <c r="R31" s="39"/>
      <c r="S31" s="39">
        <f t="shared" ref="S31:AX31" si="52">SUM(S11:S30)</f>
        <v>2843.38</v>
      </c>
      <c r="T31" s="39">
        <f t="shared" si="52"/>
        <v>3758.4</v>
      </c>
      <c r="U31" s="39">
        <f t="shared" si="52"/>
        <v>88144.78</v>
      </c>
      <c r="V31" s="39">
        <f t="shared" si="52"/>
        <v>116510.39999999999</v>
      </c>
      <c r="W31" s="39">
        <f t="shared" si="52"/>
        <v>28365.62</v>
      </c>
      <c r="X31" s="39">
        <f t="shared" si="52"/>
        <v>102373.6</v>
      </c>
      <c r="Y31" s="39">
        <f t="shared" si="52"/>
        <v>131611.20000000001</v>
      </c>
      <c r="Z31" s="39">
        <f t="shared" si="52"/>
        <v>29237.599999999999</v>
      </c>
      <c r="AA31" s="39">
        <f t="shared" si="52"/>
        <v>61871.4</v>
      </c>
      <c r="AB31" s="39">
        <f t="shared" si="52"/>
        <v>79544</v>
      </c>
      <c r="AC31" s="39">
        <f t="shared" si="52"/>
        <v>17672.599999999999</v>
      </c>
      <c r="AD31" s="39">
        <f t="shared" si="52"/>
        <v>237.8</v>
      </c>
      <c r="AE31" s="39">
        <f t="shared" si="52"/>
        <v>5350.6</v>
      </c>
      <c r="AF31" s="39">
        <f t="shared" si="52"/>
        <v>305.60000000000002</v>
      </c>
      <c r="AG31" s="39">
        <f t="shared" si="52"/>
        <v>6876</v>
      </c>
      <c r="AH31" s="39">
        <f t="shared" si="52"/>
        <v>1525.4</v>
      </c>
      <c r="AI31" s="39">
        <f t="shared" si="52"/>
        <v>13221.72</v>
      </c>
      <c r="AJ31" s="39">
        <f t="shared" si="52"/>
        <v>25632.29</v>
      </c>
      <c r="AK31" s="39">
        <f t="shared" si="52"/>
        <v>12410.57</v>
      </c>
      <c r="AL31" s="39">
        <f t="shared" si="52"/>
        <v>1860</v>
      </c>
      <c r="AM31" s="39">
        <f t="shared" si="52"/>
        <v>2390.7199999999998</v>
      </c>
      <c r="AN31" s="39">
        <f t="shared" si="52"/>
        <v>530.72</v>
      </c>
      <c r="AO31" s="39">
        <f t="shared" si="52"/>
        <v>0</v>
      </c>
      <c r="AP31" s="39">
        <f t="shared" si="52"/>
        <v>0</v>
      </c>
      <c r="AQ31" s="39">
        <f t="shared" si="52"/>
        <v>0</v>
      </c>
      <c r="AR31" s="39">
        <f t="shared" si="52"/>
        <v>0</v>
      </c>
      <c r="AS31" s="39">
        <f t="shared" si="52"/>
        <v>0</v>
      </c>
      <c r="AT31" s="39">
        <f t="shared" si="52"/>
        <v>0</v>
      </c>
      <c r="AU31" s="39">
        <f t="shared" si="52"/>
        <v>0</v>
      </c>
      <c r="AV31" s="39">
        <f t="shared" si="52"/>
        <v>0</v>
      </c>
      <c r="AW31" s="39">
        <f t="shared" si="52"/>
        <v>0</v>
      </c>
      <c r="AX31" s="39">
        <f t="shared" si="52"/>
        <v>0</v>
      </c>
      <c r="AY31" s="39">
        <f t="shared" ref="AY31:CD31" si="53">SUM(AY11:AY30)</f>
        <v>0</v>
      </c>
      <c r="AZ31" s="39">
        <f t="shared" si="53"/>
        <v>0</v>
      </c>
      <c r="BA31" s="39">
        <f t="shared" si="53"/>
        <v>0</v>
      </c>
      <c r="BB31" s="39">
        <f t="shared" si="53"/>
        <v>0</v>
      </c>
      <c r="BC31" s="39">
        <f t="shared" si="53"/>
        <v>0</v>
      </c>
      <c r="BD31" s="39">
        <f t="shared" si="53"/>
        <v>0</v>
      </c>
      <c r="BE31" s="39">
        <f t="shared" si="53"/>
        <v>0</v>
      </c>
      <c r="BF31" s="39">
        <f t="shared" si="53"/>
        <v>0</v>
      </c>
      <c r="BG31" s="39">
        <f t="shared" si="53"/>
        <v>0</v>
      </c>
      <c r="BH31" s="39">
        <f t="shared" si="53"/>
        <v>0</v>
      </c>
      <c r="BI31" s="39">
        <f t="shared" si="53"/>
        <v>0</v>
      </c>
      <c r="BJ31" s="39">
        <f t="shared" si="53"/>
        <v>0</v>
      </c>
      <c r="BK31" s="39">
        <f t="shared" si="53"/>
        <v>0</v>
      </c>
      <c r="BL31" s="39">
        <f t="shared" si="53"/>
        <v>0</v>
      </c>
      <c r="BM31" s="39">
        <f t="shared" si="53"/>
        <v>0</v>
      </c>
      <c r="BN31" s="39">
        <f t="shared" si="53"/>
        <v>0</v>
      </c>
      <c r="BO31" s="39">
        <f t="shared" si="53"/>
        <v>0</v>
      </c>
      <c r="BP31" s="39">
        <f t="shared" si="53"/>
        <v>0</v>
      </c>
      <c r="BQ31" s="39">
        <f t="shared" si="53"/>
        <v>0</v>
      </c>
      <c r="BR31" s="39">
        <f t="shared" si="53"/>
        <v>0</v>
      </c>
      <c r="BS31" s="39">
        <f t="shared" si="53"/>
        <v>0</v>
      </c>
      <c r="BT31" s="39">
        <f t="shared" si="53"/>
        <v>0</v>
      </c>
      <c r="BU31" s="39">
        <f t="shared" si="53"/>
        <v>0</v>
      </c>
      <c r="BV31" s="39">
        <f t="shared" si="53"/>
        <v>0</v>
      </c>
      <c r="BW31" s="39">
        <f t="shared" si="53"/>
        <v>0</v>
      </c>
      <c r="BX31" s="39">
        <f t="shared" si="53"/>
        <v>0</v>
      </c>
      <c r="BY31" s="39">
        <f t="shared" si="53"/>
        <v>0</v>
      </c>
      <c r="BZ31" s="39">
        <f t="shared" si="53"/>
        <v>0</v>
      </c>
      <c r="CA31" s="39">
        <f t="shared" si="53"/>
        <v>0</v>
      </c>
      <c r="CB31" s="39">
        <f t="shared" si="53"/>
        <v>2843.38</v>
      </c>
      <c r="CC31" s="39">
        <f t="shared" si="53"/>
        <v>3758.4</v>
      </c>
      <c r="CD31" s="39">
        <f t="shared" si="53"/>
        <v>915.02</v>
      </c>
      <c r="CE31" s="39">
        <f t="shared" ref="CE31" si="54">SUM(CE11:CE30)</f>
        <v>88827.49</v>
      </c>
    </row>
    <row r="33" spans="1:34" x14ac:dyDescent="0.25">
      <c r="AD33" s="138"/>
      <c r="AE33" s="138"/>
      <c r="AF33" s="138"/>
      <c r="AG33" s="138"/>
      <c r="AH33" s="138"/>
    </row>
    <row r="34" spans="1:34" ht="15" customHeight="1" x14ac:dyDescent="0.25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X34" s="144"/>
      <c r="Y34" s="144"/>
      <c r="Z34" s="144"/>
      <c r="AD34" s="138"/>
      <c r="AE34" s="138"/>
      <c r="AF34" s="138"/>
      <c r="AG34" s="138"/>
      <c r="AH34" s="138"/>
    </row>
    <row r="35" spans="1:34" x14ac:dyDescent="0.25">
      <c r="X35" s="144"/>
      <c r="Y35" s="144"/>
      <c r="Z35" s="144"/>
      <c r="AE35" s="71"/>
    </row>
    <row r="36" spans="1:34" x14ac:dyDescent="0.25">
      <c r="AE36" s="71"/>
    </row>
  </sheetData>
  <mergeCells count="5">
    <mergeCell ref="F1:N3"/>
    <mergeCell ref="F5:M7"/>
    <mergeCell ref="A34:O34"/>
    <mergeCell ref="X34:Z35"/>
    <mergeCell ref="AD33:AH3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825B-6AAB-449F-BE2D-3D24D6A6B561}">
  <dimension ref="A1:CE36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5" sqref="F5:M7"/>
    </sheetView>
  </sheetViews>
  <sheetFormatPr defaultRowHeight="15" x14ac:dyDescent="0.25"/>
  <cols>
    <col min="1" max="1" width="19.28515625" customWidth="1"/>
    <col min="2" max="2" width="14" customWidth="1"/>
    <col min="3" max="6" width="9.42578125" bestFit="1" customWidth="1"/>
    <col min="10" max="10" width="9.42578125" bestFit="1" customWidth="1"/>
    <col min="16" max="16" width="8.85546875" customWidth="1"/>
    <col min="19" max="20" width="10.140625" bestFit="1" customWidth="1"/>
    <col min="21" max="22" width="12.7109375" bestFit="1" customWidth="1"/>
    <col min="23" max="23" width="13.5703125" bestFit="1" customWidth="1"/>
    <col min="24" max="25" width="11.42578125" customWidth="1"/>
    <col min="26" max="26" width="12.140625" bestFit="1" customWidth="1"/>
    <col min="27" max="28" width="11.42578125" bestFit="1" customWidth="1"/>
    <col min="29" max="29" width="12.140625" bestFit="1" customWidth="1"/>
    <col min="30" max="30" width="9.42578125" customWidth="1"/>
    <col min="31" max="31" width="10.140625" bestFit="1" customWidth="1"/>
    <col min="32" max="32" width="9.42578125" customWidth="1"/>
    <col min="33" max="33" width="10.140625" bestFit="1" customWidth="1"/>
    <col min="34" max="34" width="10.85546875" bestFit="1" customWidth="1"/>
    <col min="35" max="36" width="11.42578125" customWidth="1"/>
    <col min="37" max="37" width="12.140625" bestFit="1" customWidth="1"/>
    <col min="38" max="38" width="12.7109375" customWidth="1"/>
    <col min="39" max="39" width="10.85546875" customWidth="1"/>
    <col min="40" max="79" width="9.42578125" customWidth="1"/>
    <col min="80" max="81" width="10.140625" customWidth="1"/>
    <col min="82" max="82" width="10.85546875" bestFit="1" customWidth="1"/>
    <col min="83" max="83" width="13.5703125" bestFit="1" customWidth="1"/>
  </cols>
  <sheetData>
    <row r="1" spans="1:83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128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</row>
    <row r="3" spans="1:83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10"/>
      <c r="E5" s="10"/>
      <c r="F5" s="140" t="s">
        <v>129</v>
      </c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10"/>
      <c r="E6" s="10"/>
      <c r="F6" s="140"/>
      <c r="G6" s="140"/>
      <c r="H6" s="140"/>
      <c r="I6" s="140"/>
      <c r="J6" s="140"/>
      <c r="K6" s="140"/>
      <c r="L6" s="140"/>
      <c r="M6" s="1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10"/>
      <c r="E7" s="10"/>
      <c r="F7" s="140"/>
      <c r="G7" s="140"/>
      <c r="H7" s="140"/>
      <c r="I7" s="140"/>
      <c r="J7" s="140"/>
      <c r="K7" s="140"/>
      <c r="L7" s="140"/>
      <c r="M7" s="1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10"/>
      <c r="E8" s="10"/>
      <c r="F8" s="93"/>
      <c r="G8" s="93"/>
      <c r="H8" s="93"/>
      <c r="I8" s="93"/>
      <c r="J8" s="93"/>
      <c r="K8" s="93"/>
      <c r="L8" s="93"/>
      <c r="M8" s="9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C9" s="97" t="s">
        <v>132</v>
      </c>
      <c r="D9" s="97" t="s">
        <v>132</v>
      </c>
      <c r="E9" s="97" t="s">
        <v>132</v>
      </c>
      <c r="F9" s="97" t="s">
        <v>132</v>
      </c>
      <c r="H9" s="97" t="s">
        <v>132</v>
      </c>
      <c r="U9" s="97" t="s">
        <v>132</v>
      </c>
      <c r="X9" s="97" t="s">
        <v>132</v>
      </c>
      <c r="AA9" s="97" t="s">
        <v>132</v>
      </c>
      <c r="AE9" s="97" t="s">
        <v>132</v>
      </c>
      <c r="AI9" s="97" t="s">
        <v>132</v>
      </c>
      <c r="AL9" s="97" t="s">
        <v>132</v>
      </c>
      <c r="CB9" s="97" t="s">
        <v>132</v>
      </c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112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24</v>
      </c>
      <c r="V10" s="63" t="s">
        <v>113</v>
      </c>
      <c r="W10" s="50" t="s">
        <v>25</v>
      </c>
      <c r="X10" s="48" t="s">
        <v>141</v>
      </c>
      <c r="Y10" s="63" t="s">
        <v>114</v>
      </c>
      <c r="Z10" s="51" t="s">
        <v>26</v>
      </c>
      <c r="AA10" s="48" t="s">
        <v>161</v>
      </c>
      <c r="AB10" s="63" t="s">
        <v>115</v>
      </c>
      <c r="AC10" s="51" t="s">
        <v>28</v>
      </c>
      <c r="AD10" s="64" t="s">
        <v>84</v>
      </c>
      <c r="AE10" s="48" t="s">
        <v>159</v>
      </c>
      <c r="AF10" s="64" t="s">
        <v>116</v>
      </c>
      <c r="AG10" s="63" t="s">
        <v>160</v>
      </c>
      <c r="AH10" s="51" t="s">
        <v>30</v>
      </c>
      <c r="AI10" s="48" t="s">
        <v>31</v>
      </c>
      <c r="AJ10" s="63" t="s">
        <v>31</v>
      </c>
      <c r="AK10" s="51" t="s">
        <v>32</v>
      </c>
      <c r="AL10" s="48" t="s">
        <v>33</v>
      </c>
      <c r="AM10" s="63" t="s">
        <v>33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147</v>
      </c>
      <c r="AS10" s="63" t="s">
        <v>148</v>
      </c>
      <c r="AT10" s="51" t="s">
        <v>38</v>
      </c>
      <c r="AU10" s="48" t="s">
        <v>149</v>
      </c>
      <c r="AV10" s="63" t="s">
        <v>39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30</v>
      </c>
      <c r="D11" s="32">
        <f>C11-E11-F11-G11-H11-I11-J11</f>
        <v>25</v>
      </c>
      <c r="E11" s="32">
        <v>5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0"/>
      <c r="Q11" s="40"/>
      <c r="R11" s="40"/>
      <c r="S11" s="33">
        <f>'ILK EKRAN D-K ÜCR'!N6</f>
        <v>1428.48</v>
      </c>
      <c r="T11" s="33">
        <f>'ILK EKRAN D-K ÜCR'!O6</f>
        <v>1887.93</v>
      </c>
      <c r="U11" s="32">
        <f>S11*C11</f>
        <v>42854.400000000001</v>
      </c>
      <c r="V11" s="32">
        <f>C11*T11</f>
        <v>56637.9</v>
      </c>
      <c r="W11" s="31">
        <f>V11-U11</f>
        <v>13783.5</v>
      </c>
      <c r="X11" s="32">
        <f>(C11-E11-H11)*$B$1</f>
        <v>4570.25</v>
      </c>
      <c r="Y11" s="32">
        <f>(C11-E11-H11)*$C$1</f>
        <v>5875.5</v>
      </c>
      <c r="Z11" s="31">
        <f>Y11-X11</f>
        <v>1305.25</v>
      </c>
      <c r="AA11" s="32">
        <v>3093.57</v>
      </c>
      <c r="AB11" s="32">
        <v>3977.2</v>
      </c>
      <c r="AC11" s="31">
        <f>AB11-AA11</f>
        <v>883.63</v>
      </c>
      <c r="AD11" s="33">
        <v>11.89</v>
      </c>
      <c r="AE11" s="32">
        <f>(C11-E11-F11-G11-H11-I11-J11+K11+L11+M11+N11+O11)*AD11</f>
        <v>297.25</v>
      </c>
      <c r="AF11" s="33">
        <v>15.28</v>
      </c>
      <c r="AG11" s="33">
        <f>(C11-E11-F11-G11-H11-I11-J11+K11+L11+M11+N11+O11)*AF11</f>
        <v>382</v>
      </c>
      <c r="AH11" s="34">
        <f>AG11-AE11</f>
        <v>84.75</v>
      </c>
      <c r="AI11" s="32">
        <f>(C11-H11)*S11*0.15</f>
        <v>6428.16</v>
      </c>
      <c r="AJ11" s="32">
        <f>(C11-H11)*T11*0.22</f>
        <v>12460.34</v>
      </c>
      <c r="AK11" s="31">
        <f>AJ11-AI11</f>
        <v>6032.18</v>
      </c>
      <c r="AL11" s="32">
        <f>7*15</f>
        <v>105</v>
      </c>
      <c r="AM11" s="32">
        <f>7*19.28</f>
        <v>134.96</v>
      </c>
      <c r="AN11" s="31">
        <f>AM11-AL11</f>
        <v>29.96</v>
      </c>
      <c r="AO11" s="40"/>
      <c r="AP11" s="32"/>
      <c r="AQ11" s="31">
        <f>AP11-AO11</f>
        <v>0</v>
      </c>
      <c r="AR11" s="40"/>
      <c r="AS11" s="32"/>
      <c r="AT11" s="31">
        <f>AS11-AR11</f>
        <v>0</v>
      </c>
      <c r="AU11" s="32"/>
      <c r="AV11" s="32"/>
      <c r="AW11" s="31">
        <f>AV11-AU11</f>
        <v>0</v>
      </c>
      <c r="AX11" s="40"/>
      <c r="AY11" s="32"/>
      <c r="AZ11" s="31">
        <f>AY11-AX11</f>
        <v>0</v>
      </c>
      <c r="BA11" s="32"/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</f>
        <v>1428.48</v>
      </c>
      <c r="CC11" s="33">
        <f>T11</f>
        <v>1887.93</v>
      </c>
      <c r="CD11" s="35">
        <f>CC11-CB11</f>
        <v>459.45</v>
      </c>
      <c r="CE11" s="36">
        <f>CA11+BX11+BU11+BR11+BO11+BL11+BI11+BF11+BC11+AZ11+AW11+AT11+AQ11+AN11+AK11+AH11+AC11+W11+Z11-CD11</f>
        <v>21659.82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30</v>
      </c>
      <c r="D12" s="32">
        <f t="shared" ref="D12:D30" si="0">C12-E12-F12-G12-H12-I12-J12</f>
        <v>25</v>
      </c>
      <c r="E12" s="32">
        <v>5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40"/>
      <c r="Q12" s="40"/>
      <c r="R12" s="40"/>
      <c r="S12" s="33">
        <f>'ILK EKRAN D-K ÜCR'!N7</f>
        <v>1414.9</v>
      </c>
      <c r="T12" s="33">
        <f>'ILK EKRAN D-K ÜCR'!O7</f>
        <v>1870.47</v>
      </c>
      <c r="U12" s="32">
        <f t="shared" ref="U12:U30" si="1">S12*C12</f>
        <v>42447</v>
      </c>
      <c r="V12" s="32">
        <f t="shared" ref="V12:V30" si="2">C12*T12</f>
        <v>56114.1</v>
      </c>
      <c r="W12" s="31">
        <f t="shared" ref="W12:W30" si="3">V12-U12</f>
        <v>13667.1</v>
      </c>
      <c r="X12" s="32">
        <f t="shared" ref="X12:X30" si="4">(C12-E12-H12)*$B$1</f>
        <v>4570.25</v>
      </c>
      <c r="Y12" s="32">
        <f t="shared" ref="Y12:Y30" si="5">(C12-E12-H12)*$C$1</f>
        <v>5875.5</v>
      </c>
      <c r="Z12" s="31">
        <f t="shared" ref="Z12:Z30" si="6">Y12-X12</f>
        <v>1305.25</v>
      </c>
      <c r="AA12" s="32">
        <v>3093.57</v>
      </c>
      <c r="AB12" s="32">
        <v>3977.2</v>
      </c>
      <c r="AC12" s="31">
        <f t="shared" ref="AC12:AC30" si="7">AB12-AA12</f>
        <v>883.63</v>
      </c>
      <c r="AD12" s="33">
        <v>11.89</v>
      </c>
      <c r="AE12" s="32">
        <f t="shared" ref="AE12:AE30" si="8">(C12-E12-F12-G12-H12-I12-J12+K12+L12+M12+N12+O12)*AD12</f>
        <v>297.25</v>
      </c>
      <c r="AF12" s="33">
        <v>15.28</v>
      </c>
      <c r="AG12" s="33">
        <f t="shared" ref="AG12:AG30" si="9">(C12-E12-F12-G12-H12-I12-J12+K12+L12+M12+N12+O12)*AF12</f>
        <v>382</v>
      </c>
      <c r="AH12" s="34">
        <f t="shared" ref="AH12:AH30" si="10">AG12-AE12</f>
        <v>84.75</v>
      </c>
      <c r="AI12" s="32">
        <f t="shared" ref="AI12:AI30" si="11">(C12-H12)*S12*0.15</f>
        <v>6367.05</v>
      </c>
      <c r="AJ12" s="32">
        <f t="shared" ref="AJ12:AJ30" si="12">(C12-H12)*T12*0.22</f>
        <v>12345.1</v>
      </c>
      <c r="AK12" s="31">
        <f t="shared" ref="AK12:AK30" si="13">AJ12-AI12</f>
        <v>5978.05</v>
      </c>
      <c r="AL12" s="32">
        <f t="shared" ref="AL12:AL26" si="14">7*15</f>
        <v>105</v>
      </c>
      <c r="AM12" s="32">
        <f t="shared" ref="AM12:AM26" si="15">7*19.28</f>
        <v>134.96</v>
      </c>
      <c r="AN12" s="31">
        <f t="shared" ref="AN12:AN26" si="16">AM12-AL12</f>
        <v>29.96</v>
      </c>
      <c r="AO12" s="40"/>
      <c r="AP12" s="32"/>
      <c r="AQ12" s="31">
        <f t="shared" ref="AQ12:AQ30" si="17">AP12-AO12</f>
        <v>0</v>
      </c>
      <c r="AR12" s="40"/>
      <c r="AS12" s="32"/>
      <c r="AT12" s="31">
        <f t="shared" ref="AT12:AT30" si="18">AS12-AR12</f>
        <v>0</v>
      </c>
      <c r="AU12" s="32"/>
      <c r="AV12" s="32"/>
      <c r="AW12" s="31">
        <f t="shared" ref="AW12:AW30" si="19">AV12-AU12</f>
        <v>0</v>
      </c>
      <c r="AX12" s="40"/>
      <c r="AY12" s="32"/>
      <c r="AZ12" s="31">
        <f t="shared" ref="AZ12:AZ30" si="20">AY12-AX12</f>
        <v>0</v>
      </c>
      <c r="BA12" s="32"/>
      <c r="BB12" s="32"/>
      <c r="BC12" s="31">
        <f t="shared" ref="BC12:BC30" si="21">BB12-BA12</f>
        <v>0</v>
      </c>
      <c r="BD12" s="32">
        <f t="shared" ref="BD12:BD30" si="22">((S12/7.5)*1.75)*N12</f>
        <v>0</v>
      </c>
      <c r="BE12" s="32">
        <f t="shared" ref="BE12:BE30" si="23">((T12/7.5)*1.75)*N12</f>
        <v>0</v>
      </c>
      <c r="BF12" s="31">
        <f t="shared" ref="BF12:BF30" si="24">BE12-BD12</f>
        <v>0</v>
      </c>
      <c r="BG12" s="32">
        <f t="shared" ref="BG12:BG30" si="25">(((S12*3)/7.5)*O12)</f>
        <v>0</v>
      </c>
      <c r="BH12" s="32">
        <f t="shared" ref="BH12:BH30" si="26">(((T12*3)/7.5)*O12)</f>
        <v>0</v>
      </c>
      <c r="BI12" s="31">
        <f t="shared" ref="BI12:BI30" si="27">BH12-BG12</f>
        <v>0</v>
      </c>
      <c r="BJ12" s="32">
        <f t="shared" ref="BJ12:BJ30" si="28">(((S12*3)/7.5)*P12)</f>
        <v>0</v>
      </c>
      <c r="BK12" s="32">
        <f t="shared" ref="BK12:BK30" si="29">(((T12*3)/7.5)*P12)</f>
        <v>0</v>
      </c>
      <c r="BL12" s="31">
        <f t="shared" ref="BL12:BL30" si="30">BK12-BJ12</f>
        <v>0</v>
      </c>
      <c r="BM12" s="32">
        <f t="shared" ref="BM12:BM30" si="31">(S12*2)*K12</f>
        <v>0</v>
      </c>
      <c r="BN12" s="32">
        <f t="shared" ref="BN12:BN30" si="32">(T12*2)*K12</f>
        <v>0</v>
      </c>
      <c r="BO12" s="31">
        <f t="shared" ref="BO12:BO30" si="33">BN12-BM12</f>
        <v>0</v>
      </c>
      <c r="BP12" s="32">
        <f t="shared" ref="BP12:BP30" si="34">(S12*2)*L12</f>
        <v>0</v>
      </c>
      <c r="BQ12" s="32">
        <f t="shared" ref="BQ12:BQ30" si="35">(T12*2)*L12</f>
        <v>0</v>
      </c>
      <c r="BR12" s="31">
        <f t="shared" ref="BR12:BR30" si="36">BQ12-BP12</f>
        <v>0</v>
      </c>
      <c r="BS12" s="32">
        <f t="shared" ref="BS12:BS30" si="37">(S12*2)*M12</f>
        <v>0</v>
      </c>
      <c r="BT12" s="32">
        <f t="shared" ref="BT12:BT30" si="38">(T12*2)*M12</f>
        <v>0</v>
      </c>
      <c r="BU12" s="31">
        <f t="shared" ref="BU12:BU30" si="39">BT12-BS12</f>
        <v>0</v>
      </c>
      <c r="BV12" s="32">
        <f t="shared" ref="BV12:BV30" si="40">((S12/7.5)*0.15)*R12</f>
        <v>0</v>
      </c>
      <c r="BW12" s="32">
        <f t="shared" ref="BW12:BW30" si="41">((T12/7.5)*0.15)*R12</f>
        <v>0</v>
      </c>
      <c r="BX12" s="31">
        <f t="shared" ref="BX12:BX30" si="42">BW12-BV12</f>
        <v>0</v>
      </c>
      <c r="BY12" s="32">
        <f t="shared" ref="BY12:BY30" si="43">((S12/7.5)*2)*Q12</f>
        <v>0</v>
      </c>
      <c r="BZ12" s="32">
        <f t="shared" ref="BZ12:BZ30" si="44">((T12/7.5)*2)*Q12</f>
        <v>0</v>
      </c>
      <c r="CA12" s="31">
        <f t="shared" ref="CA12:CA30" si="45">BZ12-BY12</f>
        <v>0</v>
      </c>
      <c r="CB12" s="33">
        <f t="shared" ref="CB12:CB30" si="46">S12</f>
        <v>1414.9</v>
      </c>
      <c r="CC12" s="33">
        <f t="shared" ref="CC12:CC30" si="47">T12</f>
        <v>1870.47</v>
      </c>
      <c r="CD12" s="35">
        <f t="shared" ref="CD12:CD30" si="48">CC12-CB12</f>
        <v>455.57</v>
      </c>
      <c r="CE12" s="36">
        <f t="shared" ref="CE12:CE30" si="49">CA12+BX12+BU12+BR12+BO12+BL12+BI12+BF12+BC12+AZ12+AW12+AT12+AQ12+AN12+AK12+AH12+AC12+W12+Z12-CD12</f>
        <v>21493.17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30</v>
      </c>
      <c r="D13" s="32">
        <f t="shared" si="0"/>
        <v>25</v>
      </c>
      <c r="E13" s="32">
        <v>5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40"/>
      <c r="Q13" s="40"/>
      <c r="R13" s="40"/>
      <c r="S13" s="33">
        <f>'ILK EKRAN D-K ÜCR'!N8</f>
        <v>0</v>
      </c>
      <c r="T13" s="33">
        <f>'ILK EKRAN D-K ÜCR'!O8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4570.25</v>
      </c>
      <c r="Y13" s="32">
        <f t="shared" si="5"/>
        <v>5875.5</v>
      </c>
      <c r="Z13" s="31">
        <f t="shared" si="6"/>
        <v>1305.25</v>
      </c>
      <c r="AA13" s="32">
        <v>3093.57</v>
      </c>
      <c r="AB13" s="32">
        <v>3977.2</v>
      </c>
      <c r="AC13" s="31">
        <f t="shared" si="7"/>
        <v>883.63</v>
      </c>
      <c r="AD13" s="33">
        <v>11.89</v>
      </c>
      <c r="AE13" s="32">
        <f t="shared" si="8"/>
        <v>297.25</v>
      </c>
      <c r="AF13" s="33">
        <v>15.28</v>
      </c>
      <c r="AG13" s="33">
        <f t="shared" si="9"/>
        <v>382</v>
      </c>
      <c r="AH13" s="34">
        <f t="shared" si="10"/>
        <v>84.75</v>
      </c>
      <c r="AI13" s="32">
        <f t="shared" si="11"/>
        <v>0</v>
      </c>
      <c r="AJ13" s="32">
        <f t="shared" si="12"/>
        <v>0</v>
      </c>
      <c r="AK13" s="31">
        <f t="shared" si="13"/>
        <v>0</v>
      </c>
      <c r="AL13" s="32">
        <f t="shared" si="14"/>
        <v>105</v>
      </c>
      <c r="AM13" s="32">
        <f t="shared" si="15"/>
        <v>134.96</v>
      </c>
      <c r="AN13" s="31">
        <f t="shared" si="16"/>
        <v>29.96</v>
      </c>
      <c r="AO13" s="40"/>
      <c r="AP13" s="32"/>
      <c r="AQ13" s="31">
        <f t="shared" si="17"/>
        <v>0</v>
      </c>
      <c r="AR13" s="40"/>
      <c r="AS13" s="32"/>
      <c r="AT13" s="31">
        <f t="shared" si="18"/>
        <v>0</v>
      </c>
      <c r="AU13" s="32"/>
      <c r="AV13" s="32"/>
      <c r="AW13" s="31">
        <f t="shared" si="19"/>
        <v>0</v>
      </c>
      <c r="AX13" s="40"/>
      <c r="AY13" s="32"/>
      <c r="AZ13" s="31">
        <f t="shared" si="20"/>
        <v>0</v>
      </c>
      <c r="BA13" s="32"/>
      <c r="BB13" s="32"/>
      <c r="BC13" s="31">
        <f t="shared" si="21"/>
        <v>0</v>
      </c>
      <c r="BD13" s="32">
        <f t="shared" si="22"/>
        <v>0</v>
      </c>
      <c r="BE13" s="32">
        <f t="shared" si="23"/>
        <v>0</v>
      </c>
      <c r="BF13" s="31">
        <f t="shared" si="24"/>
        <v>0</v>
      </c>
      <c r="BG13" s="32">
        <f t="shared" si="25"/>
        <v>0</v>
      </c>
      <c r="BH13" s="32">
        <f t="shared" si="26"/>
        <v>0</v>
      </c>
      <c r="BI13" s="31">
        <f t="shared" si="27"/>
        <v>0</v>
      </c>
      <c r="BJ13" s="32">
        <f t="shared" si="28"/>
        <v>0</v>
      </c>
      <c r="BK13" s="32">
        <f t="shared" si="29"/>
        <v>0</v>
      </c>
      <c r="BL13" s="31">
        <f t="shared" si="30"/>
        <v>0</v>
      </c>
      <c r="BM13" s="32">
        <f t="shared" si="31"/>
        <v>0</v>
      </c>
      <c r="BN13" s="32">
        <f t="shared" si="32"/>
        <v>0</v>
      </c>
      <c r="BO13" s="31">
        <f t="shared" si="33"/>
        <v>0</v>
      </c>
      <c r="BP13" s="32">
        <f t="shared" si="34"/>
        <v>0</v>
      </c>
      <c r="BQ13" s="32">
        <f t="shared" si="35"/>
        <v>0</v>
      </c>
      <c r="BR13" s="31">
        <f t="shared" si="36"/>
        <v>0</v>
      </c>
      <c r="BS13" s="32">
        <f t="shared" si="37"/>
        <v>0</v>
      </c>
      <c r="BT13" s="32">
        <f t="shared" si="38"/>
        <v>0</v>
      </c>
      <c r="BU13" s="31">
        <f t="shared" si="39"/>
        <v>0</v>
      </c>
      <c r="BV13" s="32">
        <f t="shared" si="40"/>
        <v>0</v>
      </c>
      <c r="BW13" s="32">
        <f t="shared" si="41"/>
        <v>0</v>
      </c>
      <c r="BX13" s="31">
        <f t="shared" si="42"/>
        <v>0</v>
      </c>
      <c r="BY13" s="32">
        <f t="shared" si="43"/>
        <v>0</v>
      </c>
      <c r="BZ13" s="32">
        <f t="shared" si="44"/>
        <v>0</v>
      </c>
      <c r="CA13" s="31">
        <f t="shared" si="45"/>
        <v>0</v>
      </c>
      <c r="CB13" s="33">
        <f t="shared" si="46"/>
        <v>0</v>
      </c>
      <c r="CC13" s="33">
        <f t="shared" si="47"/>
        <v>0</v>
      </c>
      <c r="CD13" s="35">
        <f t="shared" si="48"/>
        <v>0</v>
      </c>
      <c r="CE13" s="36">
        <f t="shared" si="49"/>
        <v>2303.59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30</v>
      </c>
      <c r="D14" s="32">
        <f t="shared" si="0"/>
        <v>25</v>
      </c>
      <c r="E14" s="32">
        <v>5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0"/>
      <c r="Q14" s="40"/>
      <c r="R14" s="40"/>
      <c r="S14" s="33">
        <f>'ILK EKRAN D-K ÜCR'!N9</f>
        <v>0</v>
      </c>
      <c r="T14" s="33">
        <f>'ILK EKRAN D-K ÜCR'!O9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4570.25</v>
      </c>
      <c r="Y14" s="32">
        <f t="shared" si="5"/>
        <v>5875.5</v>
      </c>
      <c r="Z14" s="31">
        <f t="shared" si="6"/>
        <v>1305.25</v>
      </c>
      <c r="AA14" s="32">
        <v>3093.57</v>
      </c>
      <c r="AB14" s="32">
        <v>3977.2</v>
      </c>
      <c r="AC14" s="31">
        <f t="shared" si="7"/>
        <v>883.63</v>
      </c>
      <c r="AD14" s="33">
        <v>11.89</v>
      </c>
      <c r="AE14" s="32">
        <f t="shared" si="8"/>
        <v>297.25</v>
      </c>
      <c r="AF14" s="33">
        <v>15.28</v>
      </c>
      <c r="AG14" s="33">
        <f t="shared" si="9"/>
        <v>382</v>
      </c>
      <c r="AH14" s="34">
        <f t="shared" si="10"/>
        <v>84.75</v>
      </c>
      <c r="AI14" s="32">
        <f t="shared" si="11"/>
        <v>0</v>
      </c>
      <c r="AJ14" s="32">
        <f t="shared" si="12"/>
        <v>0</v>
      </c>
      <c r="AK14" s="31">
        <f t="shared" si="13"/>
        <v>0</v>
      </c>
      <c r="AL14" s="32">
        <f t="shared" si="14"/>
        <v>105</v>
      </c>
      <c r="AM14" s="32">
        <f t="shared" si="15"/>
        <v>134.96</v>
      </c>
      <c r="AN14" s="31">
        <f t="shared" si="16"/>
        <v>29.96</v>
      </c>
      <c r="AO14" s="40"/>
      <c r="AP14" s="32"/>
      <c r="AQ14" s="31">
        <f t="shared" si="17"/>
        <v>0</v>
      </c>
      <c r="AR14" s="40"/>
      <c r="AS14" s="32"/>
      <c r="AT14" s="31">
        <f t="shared" si="18"/>
        <v>0</v>
      </c>
      <c r="AU14" s="32"/>
      <c r="AV14" s="32"/>
      <c r="AW14" s="31">
        <f t="shared" si="19"/>
        <v>0</v>
      </c>
      <c r="AX14" s="40"/>
      <c r="AY14" s="32"/>
      <c r="AZ14" s="31">
        <f t="shared" si="20"/>
        <v>0</v>
      </c>
      <c r="BA14" s="32"/>
      <c r="BB14" s="32"/>
      <c r="BC14" s="31">
        <f t="shared" si="21"/>
        <v>0</v>
      </c>
      <c r="BD14" s="32">
        <f t="shared" si="22"/>
        <v>0</v>
      </c>
      <c r="BE14" s="32">
        <f t="shared" si="23"/>
        <v>0</v>
      </c>
      <c r="BF14" s="31">
        <f t="shared" si="24"/>
        <v>0</v>
      </c>
      <c r="BG14" s="32">
        <f t="shared" si="25"/>
        <v>0</v>
      </c>
      <c r="BH14" s="32">
        <f t="shared" si="26"/>
        <v>0</v>
      </c>
      <c r="BI14" s="31">
        <f t="shared" si="27"/>
        <v>0</v>
      </c>
      <c r="BJ14" s="32">
        <f t="shared" si="28"/>
        <v>0</v>
      </c>
      <c r="BK14" s="32">
        <f t="shared" si="29"/>
        <v>0</v>
      </c>
      <c r="BL14" s="31">
        <f t="shared" si="30"/>
        <v>0</v>
      </c>
      <c r="BM14" s="32">
        <f t="shared" si="31"/>
        <v>0</v>
      </c>
      <c r="BN14" s="32">
        <f t="shared" si="32"/>
        <v>0</v>
      </c>
      <c r="BO14" s="31">
        <f t="shared" si="33"/>
        <v>0</v>
      </c>
      <c r="BP14" s="32">
        <f t="shared" si="34"/>
        <v>0</v>
      </c>
      <c r="BQ14" s="32">
        <f t="shared" si="35"/>
        <v>0</v>
      </c>
      <c r="BR14" s="31">
        <f t="shared" si="36"/>
        <v>0</v>
      </c>
      <c r="BS14" s="32">
        <f t="shared" si="37"/>
        <v>0</v>
      </c>
      <c r="BT14" s="32">
        <f t="shared" si="38"/>
        <v>0</v>
      </c>
      <c r="BU14" s="31">
        <f t="shared" si="39"/>
        <v>0</v>
      </c>
      <c r="BV14" s="32">
        <f t="shared" si="40"/>
        <v>0</v>
      </c>
      <c r="BW14" s="32">
        <f t="shared" si="41"/>
        <v>0</v>
      </c>
      <c r="BX14" s="31">
        <f t="shared" si="42"/>
        <v>0</v>
      </c>
      <c r="BY14" s="32">
        <f t="shared" si="43"/>
        <v>0</v>
      </c>
      <c r="BZ14" s="32">
        <f t="shared" si="44"/>
        <v>0</v>
      </c>
      <c r="CA14" s="31">
        <f t="shared" si="45"/>
        <v>0</v>
      </c>
      <c r="CB14" s="33">
        <f t="shared" si="46"/>
        <v>0</v>
      </c>
      <c r="CC14" s="33">
        <f t="shared" si="47"/>
        <v>0</v>
      </c>
      <c r="CD14" s="35">
        <f t="shared" si="48"/>
        <v>0</v>
      </c>
      <c r="CE14" s="36">
        <f t="shared" si="49"/>
        <v>2303.59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30</v>
      </c>
      <c r="D15" s="32">
        <f t="shared" si="0"/>
        <v>25</v>
      </c>
      <c r="E15" s="32">
        <v>5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40"/>
      <c r="Q15" s="40"/>
      <c r="R15" s="40"/>
      <c r="S15" s="33">
        <f>'ILK EKRAN D-K ÜCR'!N10</f>
        <v>0</v>
      </c>
      <c r="T15" s="33">
        <f>'ILK EKRAN D-K ÜCR'!O10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4570.25</v>
      </c>
      <c r="Y15" s="32">
        <f t="shared" si="5"/>
        <v>5875.5</v>
      </c>
      <c r="Z15" s="31">
        <f t="shared" si="6"/>
        <v>1305.25</v>
      </c>
      <c r="AA15" s="32">
        <v>3093.57</v>
      </c>
      <c r="AB15" s="32">
        <v>3977.2</v>
      </c>
      <c r="AC15" s="31">
        <f t="shared" si="7"/>
        <v>883.63</v>
      </c>
      <c r="AD15" s="33">
        <v>11.89</v>
      </c>
      <c r="AE15" s="32">
        <f t="shared" si="8"/>
        <v>297.25</v>
      </c>
      <c r="AF15" s="33">
        <v>15.28</v>
      </c>
      <c r="AG15" s="33">
        <f t="shared" si="9"/>
        <v>382</v>
      </c>
      <c r="AH15" s="34">
        <f t="shared" si="10"/>
        <v>84.75</v>
      </c>
      <c r="AI15" s="32">
        <f t="shared" si="11"/>
        <v>0</v>
      </c>
      <c r="AJ15" s="32">
        <f t="shared" si="12"/>
        <v>0</v>
      </c>
      <c r="AK15" s="31">
        <f t="shared" si="13"/>
        <v>0</v>
      </c>
      <c r="AL15" s="32">
        <f t="shared" si="14"/>
        <v>105</v>
      </c>
      <c r="AM15" s="32">
        <f t="shared" si="15"/>
        <v>134.96</v>
      </c>
      <c r="AN15" s="31">
        <f t="shared" si="16"/>
        <v>29.96</v>
      </c>
      <c r="AO15" s="40"/>
      <c r="AP15" s="32"/>
      <c r="AQ15" s="31">
        <f t="shared" si="17"/>
        <v>0</v>
      </c>
      <c r="AR15" s="40"/>
      <c r="AS15" s="32"/>
      <c r="AT15" s="31">
        <f t="shared" si="18"/>
        <v>0</v>
      </c>
      <c r="AU15" s="32"/>
      <c r="AV15" s="32"/>
      <c r="AW15" s="31">
        <f t="shared" si="19"/>
        <v>0</v>
      </c>
      <c r="AX15" s="40"/>
      <c r="AY15" s="32"/>
      <c r="AZ15" s="31">
        <f t="shared" si="20"/>
        <v>0</v>
      </c>
      <c r="BA15" s="32"/>
      <c r="BB15" s="32"/>
      <c r="BC15" s="31">
        <f t="shared" si="21"/>
        <v>0</v>
      </c>
      <c r="BD15" s="32">
        <f t="shared" si="22"/>
        <v>0</v>
      </c>
      <c r="BE15" s="32">
        <f t="shared" si="23"/>
        <v>0</v>
      </c>
      <c r="BF15" s="31">
        <f t="shared" si="24"/>
        <v>0</v>
      </c>
      <c r="BG15" s="32">
        <f t="shared" si="25"/>
        <v>0</v>
      </c>
      <c r="BH15" s="32">
        <f t="shared" si="26"/>
        <v>0</v>
      </c>
      <c r="BI15" s="31">
        <f t="shared" si="27"/>
        <v>0</v>
      </c>
      <c r="BJ15" s="32">
        <f t="shared" si="28"/>
        <v>0</v>
      </c>
      <c r="BK15" s="32">
        <f t="shared" si="29"/>
        <v>0</v>
      </c>
      <c r="BL15" s="31">
        <f t="shared" si="30"/>
        <v>0</v>
      </c>
      <c r="BM15" s="32">
        <f t="shared" si="31"/>
        <v>0</v>
      </c>
      <c r="BN15" s="32">
        <f t="shared" si="32"/>
        <v>0</v>
      </c>
      <c r="BO15" s="31">
        <f t="shared" si="33"/>
        <v>0</v>
      </c>
      <c r="BP15" s="32">
        <f t="shared" si="34"/>
        <v>0</v>
      </c>
      <c r="BQ15" s="32">
        <f t="shared" si="35"/>
        <v>0</v>
      </c>
      <c r="BR15" s="31">
        <f t="shared" si="36"/>
        <v>0</v>
      </c>
      <c r="BS15" s="32">
        <f t="shared" si="37"/>
        <v>0</v>
      </c>
      <c r="BT15" s="32">
        <f t="shared" si="38"/>
        <v>0</v>
      </c>
      <c r="BU15" s="31">
        <f t="shared" si="39"/>
        <v>0</v>
      </c>
      <c r="BV15" s="32">
        <f t="shared" si="40"/>
        <v>0</v>
      </c>
      <c r="BW15" s="32">
        <f t="shared" si="41"/>
        <v>0</v>
      </c>
      <c r="BX15" s="31">
        <f t="shared" si="42"/>
        <v>0</v>
      </c>
      <c r="BY15" s="32">
        <f t="shared" si="43"/>
        <v>0</v>
      </c>
      <c r="BZ15" s="32">
        <f t="shared" si="44"/>
        <v>0</v>
      </c>
      <c r="CA15" s="31">
        <f t="shared" si="45"/>
        <v>0</v>
      </c>
      <c r="CB15" s="33">
        <f t="shared" si="46"/>
        <v>0</v>
      </c>
      <c r="CC15" s="33">
        <f t="shared" si="47"/>
        <v>0</v>
      </c>
      <c r="CD15" s="35">
        <f t="shared" si="48"/>
        <v>0</v>
      </c>
      <c r="CE15" s="36">
        <f t="shared" si="49"/>
        <v>2303.59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30</v>
      </c>
      <c r="D16" s="32">
        <f t="shared" si="0"/>
        <v>25</v>
      </c>
      <c r="E16" s="32">
        <v>5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0"/>
      <c r="Q16" s="40"/>
      <c r="R16" s="40"/>
      <c r="S16" s="33">
        <f>'ILK EKRAN D-K ÜCR'!N11</f>
        <v>0</v>
      </c>
      <c r="T16" s="33">
        <f>'ILK EKRAN D-K ÜCR'!O11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4570.25</v>
      </c>
      <c r="Y16" s="32">
        <f t="shared" si="5"/>
        <v>5875.5</v>
      </c>
      <c r="Z16" s="31">
        <f t="shared" si="6"/>
        <v>1305.25</v>
      </c>
      <c r="AA16" s="32">
        <v>3093.57</v>
      </c>
      <c r="AB16" s="32">
        <v>3977.2</v>
      </c>
      <c r="AC16" s="31">
        <f t="shared" si="7"/>
        <v>883.63</v>
      </c>
      <c r="AD16" s="33">
        <v>11.89</v>
      </c>
      <c r="AE16" s="32">
        <f t="shared" si="8"/>
        <v>297.25</v>
      </c>
      <c r="AF16" s="33">
        <v>15.28</v>
      </c>
      <c r="AG16" s="33">
        <f t="shared" si="9"/>
        <v>382</v>
      </c>
      <c r="AH16" s="34">
        <f t="shared" si="10"/>
        <v>84.75</v>
      </c>
      <c r="AI16" s="32">
        <f t="shared" si="11"/>
        <v>0</v>
      </c>
      <c r="AJ16" s="32">
        <f t="shared" si="12"/>
        <v>0</v>
      </c>
      <c r="AK16" s="31">
        <f t="shared" si="13"/>
        <v>0</v>
      </c>
      <c r="AL16" s="32">
        <f t="shared" si="14"/>
        <v>105</v>
      </c>
      <c r="AM16" s="32">
        <f t="shared" si="15"/>
        <v>134.96</v>
      </c>
      <c r="AN16" s="31">
        <f t="shared" si="16"/>
        <v>29.96</v>
      </c>
      <c r="AO16" s="40"/>
      <c r="AP16" s="32"/>
      <c r="AQ16" s="31">
        <f t="shared" si="17"/>
        <v>0</v>
      </c>
      <c r="AR16" s="40"/>
      <c r="AS16" s="32"/>
      <c r="AT16" s="31">
        <f t="shared" si="18"/>
        <v>0</v>
      </c>
      <c r="AU16" s="32"/>
      <c r="AV16" s="32"/>
      <c r="AW16" s="31">
        <f t="shared" si="19"/>
        <v>0</v>
      </c>
      <c r="AX16" s="40"/>
      <c r="AY16" s="32"/>
      <c r="AZ16" s="31">
        <f t="shared" si="20"/>
        <v>0</v>
      </c>
      <c r="BA16" s="32"/>
      <c r="BB16" s="32"/>
      <c r="BC16" s="31">
        <f t="shared" si="21"/>
        <v>0</v>
      </c>
      <c r="BD16" s="32">
        <f t="shared" si="22"/>
        <v>0</v>
      </c>
      <c r="BE16" s="32">
        <f t="shared" si="23"/>
        <v>0</v>
      </c>
      <c r="BF16" s="31">
        <f t="shared" si="24"/>
        <v>0</v>
      </c>
      <c r="BG16" s="32">
        <f t="shared" si="25"/>
        <v>0</v>
      </c>
      <c r="BH16" s="32">
        <f t="shared" si="26"/>
        <v>0</v>
      </c>
      <c r="BI16" s="31">
        <f t="shared" si="27"/>
        <v>0</v>
      </c>
      <c r="BJ16" s="32">
        <f t="shared" si="28"/>
        <v>0</v>
      </c>
      <c r="BK16" s="32">
        <f t="shared" si="29"/>
        <v>0</v>
      </c>
      <c r="BL16" s="31">
        <f t="shared" si="30"/>
        <v>0</v>
      </c>
      <c r="BM16" s="32">
        <f t="shared" si="31"/>
        <v>0</v>
      </c>
      <c r="BN16" s="32">
        <f t="shared" si="32"/>
        <v>0</v>
      </c>
      <c r="BO16" s="31">
        <f t="shared" si="33"/>
        <v>0</v>
      </c>
      <c r="BP16" s="32">
        <f t="shared" si="34"/>
        <v>0</v>
      </c>
      <c r="BQ16" s="32">
        <f t="shared" si="35"/>
        <v>0</v>
      </c>
      <c r="BR16" s="31">
        <f t="shared" si="36"/>
        <v>0</v>
      </c>
      <c r="BS16" s="32">
        <f t="shared" si="37"/>
        <v>0</v>
      </c>
      <c r="BT16" s="32">
        <f t="shared" si="38"/>
        <v>0</v>
      </c>
      <c r="BU16" s="31">
        <f t="shared" si="39"/>
        <v>0</v>
      </c>
      <c r="BV16" s="32">
        <f t="shared" si="40"/>
        <v>0</v>
      </c>
      <c r="BW16" s="32">
        <f t="shared" si="41"/>
        <v>0</v>
      </c>
      <c r="BX16" s="31">
        <f t="shared" si="42"/>
        <v>0</v>
      </c>
      <c r="BY16" s="32">
        <f t="shared" si="43"/>
        <v>0</v>
      </c>
      <c r="BZ16" s="32">
        <f t="shared" si="44"/>
        <v>0</v>
      </c>
      <c r="CA16" s="31">
        <f t="shared" si="45"/>
        <v>0</v>
      </c>
      <c r="CB16" s="33">
        <f t="shared" si="46"/>
        <v>0</v>
      </c>
      <c r="CC16" s="33">
        <f t="shared" si="47"/>
        <v>0</v>
      </c>
      <c r="CD16" s="35">
        <f t="shared" si="48"/>
        <v>0</v>
      </c>
      <c r="CE16" s="36">
        <f t="shared" si="49"/>
        <v>2303.59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30</v>
      </c>
      <c r="D17" s="32">
        <f t="shared" si="0"/>
        <v>25</v>
      </c>
      <c r="E17" s="32">
        <v>5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0"/>
      <c r="Q17" s="40"/>
      <c r="R17" s="40"/>
      <c r="S17" s="33">
        <f>'ILK EKRAN D-K ÜCR'!N12</f>
        <v>0</v>
      </c>
      <c r="T17" s="33">
        <f>'ILK EKRAN D-K ÜCR'!O12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4570.25</v>
      </c>
      <c r="Y17" s="32">
        <f t="shared" si="5"/>
        <v>5875.5</v>
      </c>
      <c r="Z17" s="31">
        <f t="shared" si="6"/>
        <v>1305.25</v>
      </c>
      <c r="AA17" s="32">
        <v>3093.57</v>
      </c>
      <c r="AB17" s="32">
        <v>3977.2</v>
      </c>
      <c r="AC17" s="31">
        <f t="shared" si="7"/>
        <v>883.63</v>
      </c>
      <c r="AD17" s="33">
        <v>11.89</v>
      </c>
      <c r="AE17" s="32">
        <f t="shared" si="8"/>
        <v>297.25</v>
      </c>
      <c r="AF17" s="33">
        <v>15.28</v>
      </c>
      <c r="AG17" s="33">
        <f t="shared" si="9"/>
        <v>382</v>
      </c>
      <c r="AH17" s="34">
        <f t="shared" si="10"/>
        <v>84.75</v>
      </c>
      <c r="AI17" s="32">
        <f t="shared" si="11"/>
        <v>0</v>
      </c>
      <c r="AJ17" s="32">
        <f t="shared" si="12"/>
        <v>0</v>
      </c>
      <c r="AK17" s="31">
        <f t="shared" si="13"/>
        <v>0</v>
      </c>
      <c r="AL17" s="32">
        <f t="shared" si="14"/>
        <v>105</v>
      </c>
      <c r="AM17" s="32">
        <f t="shared" si="15"/>
        <v>134.96</v>
      </c>
      <c r="AN17" s="31">
        <f t="shared" si="16"/>
        <v>29.96</v>
      </c>
      <c r="AO17" s="40"/>
      <c r="AP17" s="32"/>
      <c r="AQ17" s="31">
        <f t="shared" si="17"/>
        <v>0</v>
      </c>
      <c r="AR17" s="40"/>
      <c r="AS17" s="32"/>
      <c r="AT17" s="31">
        <f t="shared" si="18"/>
        <v>0</v>
      </c>
      <c r="AU17" s="32"/>
      <c r="AV17" s="32"/>
      <c r="AW17" s="31">
        <f t="shared" si="19"/>
        <v>0</v>
      </c>
      <c r="AX17" s="40"/>
      <c r="AY17" s="32"/>
      <c r="AZ17" s="31">
        <f t="shared" si="20"/>
        <v>0</v>
      </c>
      <c r="BA17" s="32"/>
      <c r="BB17" s="32"/>
      <c r="BC17" s="31">
        <f t="shared" si="21"/>
        <v>0</v>
      </c>
      <c r="BD17" s="32">
        <f t="shared" si="22"/>
        <v>0</v>
      </c>
      <c r="BE17" s="32">
        <f t="shared" si="23"/>
        <v>0</v>
      </c>
      <c r="BF17" s="31">
        <f t="shared" si="24"/>
        <v>0</v>
      </c>
      <c r="BG17" s="32">
        <f t="shared" si="25"/>
        <v>0</v>
      </c>
      <c r="BH17" s="32">
        <f t="shared" si="26"/>
        <v>0</v>
      </c>
      <c r="BI17" s="31">
        <f t="shared" si="27"/>
        <v>0</v>
      </c>
      <c r="BJ17" s="32">
        <f t="shared" si="28"/>
        <v>0</v>
      </c>
      <c r="BK17" s="32">
        <f t="shared" si="29"/>
        <v>0</v>
      </c>
      <c r="BL17" s="31">
        <f t="shared" si="30"/>
        <v>0</v>
      </c>
      <c r="BM17" s="32">
        <f t="shared" si="31"/>
        <v>0</v>
      </c>
      <c r="BN17" s="32">
        <f t="shared" si="32"/>
        <v>0</v>
      </c>
      <c r="BO17" s="31">
        <f t="shared" si="33"/>
        <v>0</v>
      </c>
      <c r="BP17" s="32">
        <f t="shared" si="34"/>
        <v>0</v>
      </c>
      <c r="BQ17" s="32">
        <f t="shared" si="35"/>
        <v>0</v>
      </c>
      <c r="BR17" s="31">
        <f t="shared" si="36"/>
        <v>0</v>
      </c>
      <c r="BS17" s="32">
        <f t="shared" si="37"/>
        <v>0</v>
      </c>
      <c r="BT17" s="32">
        <f t="shared" si="38"/>
        <v>0</v>
      </c>
      <c r="BU17" s="31">
        <f t="shared" si="39"/>
        <v>0</v>
      </c>
      <c r="BV17" s="32">
        <f t="shared" si="40"/>
        <v>0</v>
      </c>
      <c r="BW17" s="32">
        <f t="shared" si="41"/>
        <v>0</v>
      </c>
      <c r="BX17" s="31">
        <f t="shared" si="42"/>
        <v>0</v>
      </c>
      <c r="BY17" s="32">
        <f t="shared" si="43"/>
        <v>0</v>
      </c>
      <c r="BZ17" s="32">
        <f t="shared" si="44"/>
        <v>0</v>
      </c>
      <c r="CA17" s="31">
        <f t="shared" si="45"/>
        <v>0</v>
      </c>
      <c r="CB17" s="33">
        <f t="shared" si="46"/>
        <v>0</v>
      </c>
      <c r="CC17" s="33">
        <f t="shared" si="47"/>
        <v>0</v>
      </c>
      <c r="CD17" s="35">
        <f t="shared" si="48"/>
        <v>0</v>
      </c>
      <c r="CE17" s="36">
        <f t="shared" si="49"/>
        <v>2303.59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30</v>
      </c>
      <c r="D18" s="32">
        <f t="shared" si="0"/>
        <v>25</v>
      </c>
      <c r="E18" s="32">
        <v>5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0"/>
      <c r="Q18" s="40"/>
      <c r="R18" s="40"/>
      <c r="S18" s="33">
        <f>'ILK EKRAN D-K ÜCR'!N13</f>
        <v>0</v>
      </c>
      <c r="T18" s="33">
        <f>'ILK EKRAN D-K ÜCR'!O13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4570.25</v>
      </c>
      <c r="Y18" s="32">
        <f t="shared" si="5"/>
        <v>5875.5</v>
      </c>
      <c r="Z18" s="31">
        <f t="shared" si="6"/>
        <v>1305.25</v>
      </c>
      <c r="AA18" s="32">
        <v>3093.57</v>
      </c>
      <c r="AB18" s="32">
        <v>3977.2</v>
      </c>
      <c r="AC18" s="31">
        <f t="shared" si="7"/>
        <v>883.63</v>
      </c>
      <c r="AD18" s="33">
        <v>11.89</v>
      </c>
      <c r="AE18" s="32">
        <f t="shared" si="8"/>
        <v>297.25</v>
      </c>
      <c r="AF18" s="33">
        <v>15.28</v>
      </c>
      <c r="AG18" s="33">
        <f t="shared" si="9"/>
        <v>382</v>
      </c>
      <c r="AH18" s="34">
        <f t="shared" si="10"/>
        <v>84.75</v>
      </c>
      <c r="AI18" s="32">
        <f t="shared" si="11"/>
        <v>0</v>
      </c>
      <c r="AJ18" s="32">
        <f t="shared" si="12"/>
        <v>0</v>
      </c>
      <c r="AK18" s="31">
        <f t="shared" si="13"/>
        <v>0</v>
      </c>
      <c r="AL18" s="32">
        <f t="shared" si="14"/>
        <v>105</v>
      </c>
      <c r="AM18" s="32">
        <f t="shared" si="15"/>
        <v>134.96</v>
      </c>
      <c r="AN18" s="31">
        <f t="shared" si="16"/>
        <v>29.96</v>
      </c>
      <c r="AO18" s="40"/>
      <c r="AP18" s="32"/>
      <c r="AQ18" s="31">
        <f t="shared" si="17"/>
        <v>0</v>
      </c>
      <c r="AR18" s="40"/>
      <c r="AS18" s="32"/>
      <c r="AT18" s="31">
        <f t="shared" si="18"/>
        <v>0</v>
      </c>
      <c r="AU18" s="32"/>
      <c r="AV18" s="32"/>
      <c r="AW18" s="31">
        <f t="shared" si="19"/>
        <v>0</v>
      </c>
      <c r="AX18" s="40"/>
      <c r="AY18" s="32"/>
      <c r="AZ18" s="31">
        <f t="shared" si="20"/>
        <v>0</v>
      </c>
      <c r="BA18" s="32"/>
      <c r="BB18" s="32"/>
      <c r="BC18" s="31">
        <f t="shared" si="21"/>
        <v>0</v>
      </c>
      <c r="BD18" s="32">
        <f t="shared" si="22"/>
        <v>0</v>
      </c>
      <c r="BE18" s="32">
        <f t="shared" si="23"/>
        <v>0</v>
      </c>
      <c r="BF18" s="31">
        <f t="shared" si="24"/>
        <v>0</v>
      </c>
      <c r="BG18" s="32">
        <f t="shared" si="25"/>
        <v>0</v>
      </c>
      <c r="BH18" s="32">
        <f t="shared" si="26"/>
        <v>0</v>
      </c>
      <c r="BI18" s="31">
        <f t="shared" si="27"/>
        <v>0</v>
      </c>
      <c r="BJ18" s="32">
        <f t="shared" si="28"/>
        <v>0</v>
      </c>
      <c r="BK18" s="32">
        <f t="shared" si="29"/>
        <v>0</v>
      </c>
      <c r="BL18" s="31">
        <f t="shared" si="30"/>
        <v>0</v>
      </c>
      <c r="BM18" s="32">
        <f t="shared" si="31"/>
        <v>0</v>
      </c>
      <c r="BN18" s="32">
        <f t="shared" si="32"/>
        <v>0</v>
      </c>
      <c r="BO18" s="31">
        <f t="shared" si="33"/>
        <v>0</v>
      </c>
      <c r="BP18" s="32">
        <f t="shared" si="34"/>
        <v>0</v>
      </c>
      <c r="BQ18" s="32">
        <f t="shared" si="35"/>
        <v>0</v>
      </c>
      <c r="BR18" s="31">
        <f t="shared" si="36"/>
        <v>0</v>
      </c>
      <c r="BS18" s="32">
        <f t="shared" si="37"/>
        <v>0</v>
      </c>
      <c r="BT18" s="32">
        <f t="shared" si="38"/>
        <v>0</v>
      </c>
      <c r="BU18" s="31">
        <f t="shared" si="39"/>
        <v>0</v>
      </c>
      <c r="BV18" s="32">
        <f t="shared" si="40"/>
        <v>0</v>
      </c>
      <c r="BW18" s="32">
        <f t="shared" si="41"/>
        <v>0</v>
      </c>
      <c r="BX18" s="31">
        <f t="shared" si="42"/>
        <v>0</v>
      </c>
      <c r="BY18" s="32">
        <f t="shared" si="43"/>
        <v>0</v>
      </c>
      <c r="BZ18" s="32">
        <f t="shared" si="44"/>
        <v>0</v>
      </c>
      <c r="CA18" s="31">
        <f t="shared" si="45"/>
        <v>0</v>
      </c>
      <c r="CB18" s="33">
        <f t="shared" si="46"/>
        <v>0</v>
      </c>
      <c r="CC18" s="33">
        <f t="shared" si="47"/>
        <v>0</v>
      </c>
      <c r="CD18" s="35">
        <f t="shared" si="48"/>
        <v>0</v>
      </c>
      <c r="CE18" s="36">
        <f t="shared" si="49"/>
        <v>2303.59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30</v>
      </c>
      <c r="D19" s="32">
        <f t="shared" si="0"/>
        <v>25</v>
      </c>
      <c r="E19" s="32">
        <v>5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40"/>
      <c r="Q19" s="40"/>
      <c r="R19" s="40"/>
      <c r="S19" s="33">
        <f>'ILK EKRAN D-K ÜCR'!N14</f>
        <v>0</v>
      </c>
      <c r="T19" s="33">
        <f>'ILK EKRAN D-K ÜCR'!O14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32">
        <f t="shared" si="4"/>
        <v>4570.25</v>
      </c>
      <c r="Y19" s="32">
        <f t="shared" si="5"/>
        <v>5875.5</v>
      </c>
      <c r="Z19" s="31">
        <f t="shared" si="6"/>
        <v>1305.25</v>
      </c>
      <c r="AA19" s="32">
        <v>3093.57</v>
      </c>
      <c r="AB19" s="32">
        <v>3977.2</v>
      </c>
      <c r="AC19" s="31">
        <f t="shared" si="7"/>
        <v>883.63</v>
      </c>
      <c r="AD19" s="33">
        <v>11.89</v>
      </c>
      <c r="AE19" s="32">
        <f t="shared" si="8"/>
        <v>297.25</v>
      </c>
      <c r="AF19" s="33">
        <v>15.28</v>
      </c>
      <c r="AG19" s="33">
        <f t="shared" si="9"/>
        <v>382</v>
      </c>
      <c r="AH19" s="34">
        <f t="shared" si="10"/>
        <v>84.75</v>
      </c>
      <c r="AI19" s="32">
        <f t="shared" si="11"/>
        <v>0</v>
      </c>
      <c r="AJ19" s="32">
        <f t="shared" si="12"/>
        <v>0</v>
      </c>
      <c r="AK19" s="31">
        <f t="shared" si="13"/>
        <v>0</v>
      </c>
      <c r="AL19" s="32">
        <f t="shared" si="14"/>
        <v>105</v>
      </c>
      <c r="AM19" s="32">
        <f t="shared" si="15"/>
        <v>134.96</v>
      </c>
      <c r="AN19" s="31">
        <f t="shared" si="16"/>
        <v>29.96</v>
      </c>
      <c r="AO19" s="40"/>
      <c r="AP19" s="32"/>
      <c r="AQ19" s="31">
        <f t="shared" si="17"/>
        <v>0</v>
      </c>
      <c r="AR19" s="40"/>
      <c r="AS19" s="32"/>
      <c r="AT19" s="31">
        <f t="shared" si="18"/>
        <v>0</v>
      </c>
      <c r="AU19" s="32"/>
      <c r="AV19" s="32"/>
      <c r="AW19" s="31">
        <f t="shared" si="19"/>
        <v>0</v>
      </c>
      <c r="AX19" s="40"/>
      <c r="AY19" s="32"/>
      <c r="AZ19" s="31">
        <f t="shared" si="20"/>
        <v>0</v>
      </c>
      <c r="BA19" s="32"/>
      <c r="BB19" s="32"/>
      <c r="BC19" s="31">
        <f t="shared" si="21"/>
        <v>0</v>
      </c>
      <c r="BD19" s="32">
        <f t="shared" si="22"/>
        <v>0</v>
      </c>
      <c r="BE19" s="32">
        <f t="shared" si="23"/>
        <v>0</v>
      </c>
      <c r="BF19" s="31">
        <f t="shared" si="24"/>
        <v>0</v>
      </c>
      <c r="BG19" s="32">
        <f t="shared" si="25"/>
        <v>0</v>
      </c>
      <c r="BH19" s="32">
        <f t="shared" si="26"/>
        <v>0</v>
      </c>
      <c r="BI19" s="31">
        <f t="shared" si="27"/>
        <v>0</v>
      </c>
      <c r="BJ19" s="32">
        <f t="shared" si="28"/>
        <v>0</v>
      </c>
      <c r="BK19" s="32">
        <f t="shared" si="29"/>
        <v>0</v>
      </c>
      <c r="BL19" s="31">
        <f t="shared" si="30"/>
        <v>0</v>
      </c>
      <c r="BM19" s="32">
        <f t="shared" si="31"/>
        <v>0</v>
      </c>
      <c r="BN19" s="32">
        <f t="shared" si="32"/>
        <v>0</v>
      </c>
      <c r="BO19" s="31">
        <f t="shared" si="33"/>
        <v>0</v>
      </c>
      <c r="BP19" s="32">
        <f t="shared" si="34"/>
        <v>0</v>
      </c>
      <c r="BQ19" s="32">
        <f t="shared" si="35"/>
        <v>0</v>
      </c>
      <c r="BR19" s="31">
        <f t="shared" si="36"/>
        <v>0</v>
      </c>
      <c r="BS19" s="32">
        <f t="shared" si="37"/>
        <v>0</v>
      </c>
      <c r="BT19" s="32">
        <f t="shared" si="38"/>
        <v>0</v>
      </c>
      <c r="BU19" s="31">
        <f t="shared" si="39"/>
        <v>0</v>
      </c>
      <c r="BV19" s="32">
        <f t="shared" si="40"/>
        <v>0</v>
      </c>
      <c r="BW19" s="32">
        <f t="shared" si="41"/>
        <v>0</v>
      </c>
      <c r="BX19" s="31">
        <f t="shared" si="42"/>
        <v>0</v>
      </c>
      <c r="BY19" s="32">
        <f t="shared" si="43"/>
        <v>0</v>
      </c>
      <c r="BZ19" s="32">
        <f t="shared" si="44"/>
        <v>0</v>
      </c>
      <c r="CA19" s="31">
        <f t="shared" si="45"/>
        <v>0</v>
      </c>
      <c r="CB19" s="33">
        <f t="shared" si="46"/>
        <v>0</v>
      </c>
      <c r="CC19" s="33">
        <f t="shared" si="47"/>
        <v>0</v>
      </c>
      <c r="CD19" s="35">
        <f t="shared" si="48"/>
        <v>0</v>
      </c>
      <c r="CE19" s="36">
        <f t="shared" si="49"/>
        <v>2303.59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30</v>
      </c>
      <c r="D20" s="32">
        <f t="shared" si="0"/>
        <v>25</v>
      </c>
      <c r="E20" s="32">
        <v>5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0"/>
      <c r="Q20" s="40"/>
      <c r="R20" s="40"/>
      <c r="S20" s="33">
        <f>'ILK EKRAN D-K ÜCR'!N15</f>
        <v>0</v>
      </c>
      <c r="T20" s="33">
        <f>'ILK EKRAN D-K ÜCR'!O15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32">
        <f t="shared" si="4"/>
        <v>4570.25</v>
      </c>
      <c r="Y20" s="32">
        <f t="shared" si="5"/>
        <v>5875.5</v>
      </c>
      <c r="Z20" s="31">
        <f t="shared" si="6"/>
        <v>1305.25</v>
      </c>
      <c r="AA20" s="32">
        <v>3093.57</v>
      </c>
      <c r="AB20" s="32">
        <v>3977.2</v>
      </c>
      <c r="AC20" s="31">
        <f t="shared" si="7"/>
        <v>883.63</v>
      </c>
      <c r="AD20" s="33">
        <v>11.89</v>
      </c>
      <c r="AE20" s="32">
        <f t="shared" si="8"/>
        <v>297.25</v>
      </c>
      <c r="AF20" s="33">
        <v>15.28</v>
      </c>
      <c r="AG20" s="33">
        <f t="shared" si="9"/>
        <v>382</v>
      </c>
      <c r="AH20" s="34">
        <f t="shared" si="10"/>
        <v>84.75</v>
      </c>
      <c r="AI20" s="32">
        <f t="shared" si="11"/>
        <v>0</v>
      </c>
      <c r="AJ20" s="32">
        <f t="shared" si="12"/>
        <v>0</v>
      </c>
      <c r="AK20" s="31">
        <f t="shared" si="13"/>
        <v>0</v>
      </c>
      <c r="AL20" s="32">
        <f t="shared" si="14"/>
        <v>105</v>
      </c>
      <c r="AM20" s="32">
        <f t="shared" si="15"/>
        <v>134.96</v>
      </c>
      <c r="AN20" s="31">
        <f t="shared" si="16"/>
        <v>29.96</v>
      </c>
      <c r="AO20" s="40"/>
      <c r="AP20" s="32"/>
      <c r="AQ20" s="31">
        <f t="shared" si="17"/>
        <v>0</v>
      </c>
      <c r="AR20" s="40"/>
      <c r="AS20" s="32"/>
      <c r="AT20" s="31">
        <f t="shared" si="18"/>
        <v>0</v>
      </c>
      <c r="AU20" s="32"/>
      <c r="AV20" s="32"/>
      <c r="AW20" s="31">
        <f t="shared" si="19"/>
        <v>0</v>
      </c>
      <c r="AX20" s="40"/>
      <c r="AY20" s="32"/>
      <c r="AZ20" s="31">
        <f t="shared" si="20"/>
        <v>0</v>
      </c>
      <c r="BA20" s="32"/>
      <c r="BB20" s="32"/>
      <c r="BC20" s="31">
        <f t="shared" si="21"/>
        <v>0</v>
      </c>
      <c r="BD20" s="32">
        <f t="shared" si="22"/>
        <v>0</v>
      </c>
      <c r="BE20" s="32">
        <f t="shared" si="23"/>
        <v>0</v>
      </c>
      <c r="BF20" s="31">
        <f t="shared" si="24"/>
        <v>0</v>
      </c>
      <c r="BG20" s="32">
        <f t="shared" si="25"/>
        <v>0</v>
      </c>
      <c r="BH20" s="32">
        <f t="shared" si="26"/>
        <v>0</v>
      </c>
      <c r="BI20" s="31">
        <f t="shared" si="27"/>
        <v>0</v>
      </c>
      <c r="BJ20" s="32">
        <f t="shared" si="28"/>
        <v>0</v>
      </c>
      <c r="BK20" s="32">
        <f t="shared" si="29"/>
        <v>0</v>
      </c>
      <c r="BL20" s="31">
        <f t="shared" si="30"/>
        <v>0</v>
      </c>
      <c r="BM20" s="32">
        <f t="shared" si="31"/>
        <v>0</v>
      </c>
      <c r="BN20" s="32">
        <f t="shared" si="32"/>
        <v>0</v>
      </c>
      <c r="BO20" s="31">
        <f t="shared" si="33"/>
        <v>0</v>
      </c>
      <c r="BP20" s="32">
        <f t="shared" si="34"/>
        <v>0</v>
      </c>
      <c r="BQ20" s="32">
        <f t="shared" si="35"/>
        <v>0</v>
      </c>
      <c r="BR20" s="31">
        <f t="shared" si="36"/>
        <v>0</v>
      </c>
      <c r="BS20" s="32">
        <f t="shared" si="37"/>
        <v>0</v>
      </c>
      <c r="BT20" s="32">
        <f t="shared" si="38"/>
        <v>0</v>
      </c>
      <c r="BU20" s="31">
        <f t="shared" si="39"/>
        <v>0</v>
      </c>
      <c r="BV20" s="32">
        <f t="shared" si="40"/>
        <v>0</v>
      </c>
      <c r="BW20" s="32">
        <f t="shared" si="41"/>
        <v>0</v>
      </c>
      <c r="BX20" s="31">
        <f t="shared" si="42"/>
        <v>0</v>
      </c>
      <c r="BY20" s="32">
        <f t="shared" si="43"/>
        <v>0</v>
      </c>
      <c r="BZ20" s="32">
        <f t="shared" si="44"/>
        <v>0</v>
      </c>
      <c r="CA20" s="31">
        <f t="shared" si="45"/>
        <v>0</v>
      </c>
      <c r="CB20" s="33">
        <f t="shared" si="46"/>
        <v>0</v>
      </c>
      <c r="CC20" s="33">
        <f t="shared" si="47"/>
        <v>0</v>
      </c>
      <c r="CD20" s="35">
        <f t="shared" si="48"/>
        <v>0</v>
      </c>
      <c r="CE20" s="36">
        <f t="shared" si="49"/>
        <v>2303.59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30</v>
      </c>
      <c r="D21" s="32">
        <f t="shared" si="0"/>
        <v>25</v>
      </c>
      <c r="E21" s="32">
        <v>5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0"/>
      <c r="Q21" s="40"/>
      <c r="R21" s="40"/>
      <c r="S21" s="33">
        <f>'ILK EKRAN D-K ÜCR'!N16</f>
        <v>0</v>
      </c>
      <c r="T21" s="33">
        <f>'ILK EKRAN D-K ÜCR'!O16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32">
        <f t="shared" si="4"/>
        <v>4570.25</v>
      </c>
      <c r="Y21" s="32">
        <f t="shared" si="5"/>
        <v>5875.5</v>
      </c>
      <c r="Z21" s="31">
        <f t="shared" si="6"/>
        <v>1305.25</v>
      </c>
      <c r="AA21" s="32">
        <v>3093.57</v>
      </c>
      <c r="AB21" s="32">
        <v>3977.2</v>
      </c>
      <c r="AC21" s="31">
        <f t="shared" si="7"/>
        <v>883.63</v>
      </c>
      <c r="AD21" s="33">
        <v>11.89</v>
      </c>
      <c r="AE21" s="32">
        <f t="shared" si="8"/>
        <v>297.25</v>
      </c>
      <c r="AF21" s="33">
        <v>15.28</v>
      </c>
      <c r="AG21" s="33">
        <f t="shared" si="9"/>
        <v>382</v>
      </c>
      <c r="AH21" s="34">
        <f t="shared" si="10"/>
        <v>84.75</v>
      </c>
      <c r="AI21" s="32">
        <f t="shared" si="11"/>
        <v>0</v>
      </c>
      <c r="AJ21" s="32">
        <f t="shared" si="12"/>
        <v>0</v>
      </c>
      <c r="AK21" s="31">
        <f t="shared" si="13"/>
        <v>0</v>
      </c>
      <c r="AL21" s="32">
        <f t="shared" si="14"/>
        <v>105</v>
      </c>
      <c r="AM21" s="32">
        <f t="shared" si="15"/>
        <v>134.96</v>
      </c>
      <c r="AN21" s="31">
        <f t="shared" si="16"/>
        <v>29.96</v>
      </c>
      <c r="AO21" s="40"/>
      <c r="AP21" s="32"/>
      <c r="AQ21" s="31">
        <f t="shared" si="17"/>
        <v>0</v>
      </c>
      <c r="AR21" s="40"/>
      <c r="AS21" s="32"/>
      <c r="AT21" s="31">
        <f t="shared" si="18"/>
        <v>0</v>
      </c>
      <c r="AU21" s="32"/>
      <c r="AV21" s="32"/>
      <c r="AW21" s="31">
        <f t="shared" si="19"/>
        <v>0</v>
      </c>
      <c r="AX21" s="40"/>
      <c r="AY21" s="32"/>
      <c r="AZ21" s="31">
        <f t="shared" si="20"/>
        <v>0</v>
      </c>
      <c r="BA21" s="32"/>
      <c r="BB21" s="32"/>
      <c r="BC21" s="31">
        <f t="shared" si="21"/>
        <v>0</v>
      </c>
      <c r="BD21" s="32">
        <f t="shared" si="22"/>
        <v>0</v>
      </c>
      <c r="BE21" s="32">
        <f t="shared" si="23"/>
        <v>0</v>
      </c>
      <c r="BF21" s="31">
        <f t="shared" si="24"/>
        <v>0</v>
      </c>
      <c r="BG21" s="32">
        <f t="shared" si="25"/>
        <v>0</v>
      </c>
      <c r="BH21" s="32">
        <f t="shared" si="26"/>
        <v>0</v>
      </c>
      <c r="BI21" s="31">
        <f t="shared" si="27"/>
        <v>0</v>
      </c>
      <c r="BJ21" s="32">
        <f t="shared" si="28"/>
        <v>0</v>
      </c>
      <c r="BK21" s="32">
        <f t="shared" si="29"/>
        <v>0</v>
      </c>
      <c r="BL21" s="31">
        <f t="shared" si="30"/>
        <v>0</v>
      </c>
      <c r="BM21" s="32">
        <f t="shared" si="31"/>
        <v>0</v>
      </c>
      <c r="BN21" s="32">
        <f t="shared" si="32"/>
        <v>0</v>
      </c>
      <c r="BO21" s="31">
        <f t="shared" si="33"/>
        <v>0</v>
      </c>
      <c r="BP21" s="32">
        <f t="shared" si="34"/>
        <v>0</v>
      </c>
      <c r="BQ21" s="32">
        <f t="shared" si="35"/>
        <v>0</v>
      </c>
      <c r="BR21" s="31">
        <f t="shared" si="36"/>
        <v>0</v>
      </c>
      <c r="BS21" s="32">
        <f t="shared" si="37"/>
        <v>0</v>
      </c>
      <c r="BT21" s="32">
        <f t="shared" si="38"/>
        <v>0</v>
      </c>
      <c r="BU21" s="31">
        <f t="shared" si="39"/>
        <v>0</v>
      </c>
      <c r="BV21" s="32">
        <f t="shared" si="40"/>
        <v>0</v>
      </c>
      <c r="BW21" s="32">
        <f t="shared" si="41"/>
        <v>0</v>
      </c>
      <c r="BX21" s="31">
        <f t="shared" si="42"/>
        <v>0</v>
      </c>
      <c r="BY21" s="32">
        <f t="shared" si="43"/>
        <v>0</v>
      </c>
      <c r="BZ21" s="32">
        <f t="shared" si="44"/>
        <v>0</v>
      </c>
      <c r="CA21" s="31">
        <f t="shared" si="45"/>
        <v>0</v>
      </c>
      <c r="CB21" s="33">
        <f t="shared" si="46"/>
        <v>0</v>
      </c>
      <c r="CC21" s="33">
        <f t="shared" si="47"/>
        <v>0</v>
      </c>
      <c r="CD21" s="35">
        <f t="shared" si="48"/>
        <v>0</v>
      </c>
      <c r="CE21" s="36">
        <f t="shared" si="49"/>
        <v>2303.59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30</v>
      </c>
      <c r="D22" s="32">
        <f t="shared" si="0"/>
        <v>25</v>
      </c>
      <c r="E22" s="32">
        <v>5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0"/>
      <c r="Q22" s="40"/>
      <c r="R22" s="40"/>
      <c r="S22" s="33">
        <f>'ILK EKRAN D-K ÜCR'!N17</f>
        <v>0</v>
      </c>
      <c r="T22" s="33">
        <f>'ILK EKRAN D-K ÜCR'!O17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32">
        <f t="shared" si="4"/>
        <v>4570.25</v>
      </c>
      <c r="Y22" s="32">
        <f t="shared" si="5"/>
        <v>5875.5</v>
      </c>
      <c r="Z22" s="31">
        <f t="shared" si="6"/>
        <v>1305.25</v>
      </c>
      <c r="AA22" s="32">
        <v>3093.57</v>
      </c>
      <c r="AB22" s="32">
        <v>3977.2</v>
      </c>
      <c r="AC22" s="31">
        <f t="shared" si="7"/>
        <v>883.63</v>
      </c>
      <c r="AD22" s="33">
        <v>11.89</v>
      </c>
      <c r="AE22" s="32">
        <f t="shared" si="8"/>
        <v>297.25</v>
      </c>
      <c r="AF22" s="33">
        <v>15.28</v>
      </c>
      <c r="AG22" s="33">
        <f t="shared" si="9"/>
        <v>382</v>
      </c>
      <c r="AH22" s="34">
        <f t="shared" si="10"/>
        <v>84.75</v>
      </c>
      <c r="AI22" s="32">
        <f t="shared" si="11"/>
        <v>0</v>
      </c>
      <c r="AJ22" s="32">
        <f t="shared" si="12"/>
        <v>0</v>
      </c>
      <c r="AK22" s="31">
        <f t="shared" si="13"/>
        <v>0</v>
      </c>
      <c r="AL22" s="32">
        <f t="shared" si="14"/>
        <v>105</v>
      </c>
      <c r="AM22" s="32">
        <f t="shared" si="15"/>
        <v>134.96</v>
      </c>
      <c r="AN22" s="31">
        <f t="shared" si="16"/>
        <v>29.96</v>
      </c>
      <c r="AO22" s="40"/>
      <c r="AP22" s="32"/>
      <c r="AQ22" s="31">
        <f t="shared" si="17"/>
        <v>0</v>
      </c>
      <c r="AR22" s="40"/>
      <c r="AS22" s="32"/>
      <c r="AT22" s="31">
        <f t="shared" si="18"/>
        <v>0</v>
      </c>
      <c r="AU22" s="32"/>
      <c r="AV22" s="32"/>
      <c r="AW22" s="31">
        <f t="shared" si="19"/>
        <v>0</v>
      </c>
      <c r="AX22" s="40"/>
      <c r="AY22" s="32"/>
      <c r="AZ22" s="31">
        <f t="shared" si="20"/>
        <v>0</v>
      </c>
      <c r="BA22" s="32"/>
      <c r="BB22" s="32"/>
      <c r="BC22" s="31">
        <f t="shared" si="21"/>
        <v>0</v>
      </c>
      <c r="BD22" s="32">
        <f t="shared" si="22"/>
        <v>0</v>
      </c>
      <c r="BE22" s="32">
        <f t="shared" si="23"/>
        <v>0</v>
      </c>
      <c r="BF22" s="31">
        <f t="shared" si="24"/>
        <v>0</v>
      </c>
      <c r="BG22" s="32">
        <f t="shared" si="25"/>
        <v>0</v>
      </c>
      <c r="BH22" s="32">
        <f t="shared" si="26"/>
        <v>0</v>
      </c>
      <c r="BI22" s="31">
        <f t="shared" si="27"/>
        <v>0</v>
      </c>
      <c r="BJ22" s="32">
        <f t="shared" si="28"/>
        <v>0</v>
      </c>
      <c r="BK22" s="32">
        <f t="shared" si="29"/>
        <v>0</v>
      </c>
      <c r="BL22" s="31">
        <f t="shared" si="30"/>
        <v>0</v>
      </c>
      <c r="BM22" s="32">
        <f t="shared" si="31"/>
        <v>0</v>
      </c>
      <c r="BN22" s="32">
        <f t="shared" si="32"/>
        <v>0</v>
      </c>
      <c r="BO22" s="31">
        <f t="shared" si="33"/>
        <v>0</v>
      </c>
      <c r="BP22" s="32">
        <f t="shared" si="34"/>
        <v>0</v>
      </c>
      <c r="BQ22" s="32">
        <f t="shared" si="35"/>
        <v>0</v>
      </c>
      <c r="BR22" s="31">
        <f t="shared" si="36"/>
        <v>0</v>
      </c>
      <c r="BS22" s="32">
        <f t="shared" si="37"/>
        <v>0</v>
      </c>
      <c r="BT22" s="32">
        <f t="shared" si="38"/>
        <v>0</v>
      </c>
      <c r="BU22" s="31">
        <f t="shared" si="39"/>
        <v>0</v>
      </c>
      <c r="BV22" s="32">
        <f t="shared" si="40"/>
        <v>0</v>
      </c>
      <c r="BW22" s="32">
        <f t="shared" si="41"/>
        <v>0</v>
      </c>
      <c r="BX22" s="31">
        <f t="shared" si="42"/>
        <v>0</v>
      </c>
      <c r="BY22" s="32">
        <f t="shared" si="43"/>
        <v>0</v>
      </c>
      <c r="BZ22" s="32">
        <f t="shared" si="44"/>
        <v>0</v>
      </c>
      <c r="CA22" s="31">
        <f t="shared" si="45"/>
        <v>0</v>
      </c>
      <c r="CB22" s="33">
        <f t="shared" si="46"/>
        <v>0</v>
      </c>
      <c r="CC22" s="33">
        <f t="shared" si="47"/>
        <v>0</v>
      </c>
      <c r="CD22" s="35">
        <f t="shared" si="48"/>
        <v>0</v>
      </c>
      <c r="CE22" s="36">
        <f t="shared" si="49"/>
        <v>2303.59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30</v>
      </c>
      <c r="D23" s="32">
        <f t="shared" si="0"/>
        <v>25</v>
      </c>
      <c r="E23" s="32">
        <v>5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0"/>
      <c r="Q23" s="40"/>
      <c r="R23" s="40"/>
      <c r="S23" s="33">
        <f>'ILK EKRAN D-K ÜCR'!N18</f>
        <v>0</v>
      </c>
      <c r="T23" s="33">
        <f>'ILK EKRAN D-K ÜCR'!O18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32">
        <f t="shared" si="4"/>
        <v>4570.25</v>
      </c>
      <c r="Y23" s="32">
        <f t="shared" si="5"/>
        <v>5875.5</v>
      </c>
      <c r="Z23" s="31">
        <f t="shared" si="6"/>
        <v>1305.25</v>
      </c>
      <c r="AA23" s="32">
        <v>3093.57</v>
      </c>
      <c r="AB23" s="32">
        <v>3977.2</v>
      </c>
      <c r="AC23" s="31">
        <f t="shared" si="7"/>
        <v>883.63</v>
      </c>
      <c r="AD23" s="33">
        <v>11.89</v>
      </c>
      <c r="AE23" s="32">
        <f t="shared" si="8"/>
        <v>297.25</v>
      </c>
      <c r="AF23" s="33">
        <v>15.28</v>
      </c>
      <c r="AG23" s="33">
        <f t="shared" si="9"/>
        <v>382</v>
      </c>
      <c r="AH23" s="34">
        <f t="shared" si="10"/>
        <v>84.75</v>
      </c>
      <c r="AI23" s="32">
        <f t="shared" si="11"/>
        <v>0</v>
      </c>
      <c r="AJ23" s="32">
        <f t="shared" si="12"/>
        <v>0</v>
      </c>
      <c r="AK23" s="31">
        <f t="shared" si="13"/>
        <v>0</v>
      </c>
      <c r="AL23" s="32">
        <f t="shared" si="14"/>
        <v>105</v>
      </c>
      <c r="AM23" s="32">
        <f t="shared" si="15"/>
        <v>134.96</v>
      </c>
      <c r="AN23" s="31">
        <f t="shared" si="16"/>
        <v>29.96</v>
      </c>
      <c r="AO23" s="40"/>
      <c r="AP23" s="32"/>
      <c r="AQ23" s="31">
        <f t="shared" si="17"/>
        <v>0</v>
      </c>
      <c r="AR23" s="40"/>
      <c r="AS23" s="32"/>
      <c r="AT23" s="31">
        <f t="shared" si="18"/>
        <v>0</v>
      </c>
      <c r="AU23" s="32"/>
      <c r="AV23" s="32"/>
      <c r="AW23" s="31">
        <f t="shared" si="19"/>
        <v>0</v>
      </c>
      <c r="AX23" s="40"/>
      <c r="AY23" s="32"/>
      <c r="AZ23" s="31">
        <f t="shared" si="20"/>
        <v>0</v>
      </c>
      <c r="BA23" s="32"/>
      <c r="BB23" s="32"/>
      <c r="BC23" s="31">
        <f t="shared" si="21"/>
        <v>0</v>
      </c>
      <c r="BD23" s="32">
        <f t="shared" si="22"/>
        <v>0</v>
      </c>
      <c r="BE23" s="32">
        <f t="shared" si="23"/>
        <v>0</v>
      </c>
      <c r="BF23" s="31">
        <f t="shared" si="24"/>
        <v>0</v>
      </c>
      <c r="BG23" s="32">
        <f t="shared" si="25"/>
        <v>0</v>
      </c>
      <c r="BH23" s="32">
        <f t="shared" si="26"/>
        <v>0</v>
      </c>
      <c r="BI23" s="31">
        <f t="shared" si="27"/>
        <v>0</v>
      </c>
      <c r="BJ23" s="32">
        <f t="shared" si="28"/>
        <v>0</v>
      </c>
      <c r="BK23" s="32">
        <f t="shared" si="29"/>
        <v>0</v>
      </c>
      <c r="BL23" s="31">
        <f t="shared" si="30"/>
        <v>0</v>
      </c>
      <c r="BM23" s="32">
        <f t="shared" si="31"/>
        <v>0</v>
      </c>
      <c r="BN23" s="32">
        <f t="shared" si="32"/>
        <v>0</v>
      </c>
      <c r="BO23" s="31">
        <f t="shared" si="33"/>
        <v>0</v>
      </c>
      <c r="BP23" s="32">
        <f t="shared" si="34"/>
        <v>0</v>
      </c>
      <c r="BQ23" s="32">
        <f t="shared" si="35"/>
        <v>0</v>
      </c>
      <c r="BR23" s="31">
        <f t="shared" si="36"/>
        <v>0</v>
      </c>
      <c r="BS23" s="32">
        <f t="shared" si="37"/>
        <v>0</v>
      </c>
      <c r="BT23" s="32">
        <f t="shared" si="38"/>
        <v>0</v>
      </c>
      <c r="BU23" s="31">
        <f t="shared" si="39"/>
        <v>0</v>
      </c>
      <c r="BV23" s="32">
        <f t="shared" si="40"/>
        <v>0</v>
      </c>
      <c r="BW23" s="32">
        <f t="shared" si="41"/>
        <v>0</v>
      </c>
      <c r="BX23" s="31">
        <f t="shared" si="42"/>
        <v>0</v>
      </c>
      <c r="BY23" s="32">
        <f t="shared" si="43"/>
        <v>0</v>
      </c>
      <c r="BZ23" s="32">
        <f t="shared" si="44"/>
        <v>0</v>
      </c>
      <c r="CA23" s="31">
        <f t="shared" si="45"/>
        <v>0</v>
      </c>
      <c r="CB23" s="33">
        <f t="shared" si="46"/>
        <v>0</v>
      </c>
      <c r="CC23" s="33">
        <f t="shared" si="47"/>
        <v>0</v>
      </c>
      <c r="CD23" s="35">
        <f t="shared" si="48"/>
        <v>0</v>
      </c>
      <c r="CE23" s="36">
        <f t="shared" si="49"/>
        <v>2303.59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30</v>
      </c>
      <c r="D24" s="32">
        <f t="shared" si="0"/>
        <v>25</v>
      </c>
      <c r="E24" s="32">
        <v>5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0"/>
      <c r="Q24" s="40"/>
      <c r="R24" s="40"/>
      <c r="S24" s="33">
        <f>'ILK EKRAN D-K ÜCR'!N19</f>
        <v>0</v>
      </c>
      <c r="T24" s="33">
        <f>'ILK EKRAN D-K ÜCR'!O19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32">
        <f t="shared" si="4"/>
        <v>4570.25</v>
      </c>
      <c r="Y24" s="32">
        <f t="shared" si="5"/>
        <v>5875.5</v>
      </c>
      <c r="Z24" s="31">
        <f t="shared" si="6"/>
        <v>1305.25</v>
      </c>
      <c r="AA24" s="32">
        <v>3093.57</v>
      </c>
      <c r="AB24" s="32">
        <v>3977.2</v>
      </c>
      <c r="AC24" s="31">
        <f t="shared" si="7"/>
        <v>883.63</v>
      </c>
      <c r="AD24" s="33">
        <v>11.89</v>
      </c>
      <c r="AE24" s="32">
        <f t="shared" si="8"/>
        <v>297.25</v>
      </c>
      <c r="AF24" s="33">
        <v>15.28</v>
      </c>
      <c r="AG24" s="33">
        <f t="shared" si="9"/>
        <v>382</v>
      </c>
      <c r="AH24" s="34">
        <f t="shared" si="10"/>
        <v>84.75</v>
      </c>
      <c r="AI24" s="32">
        <f t="shared" si="11"/>
        <v>0</v>
      </c>
      <c r="AJ24" s="32">
        <f t="shared" si="12"/>
        <v>0</v>
      </c>
      <c r="AK24" s="31">
        <f t="shared" si="13"/>
        <v>0</v>
      </c>
      <c r="AL24" s="32">
        <f t="shared" si="14"/>
        <v>105</v>
      </c>
      <c r="AM24" s="32">
        <f t="shared" si="15"/>
        <v>134.96</v>
      </c>
      <c r="AN24" s="31">
        <f t="shared" si="16"/>
        <v>29.96</v>
      </c>
      <c r="AO24" s="40"/>
      <c r="AP24" s="32"/>
      <c r="AQ24" s="31">
        <f t="shared" si="17"/>
        <v>0</v>
      </c>
      <c r="AR24" s="40"/>
      <c r="AS24" s="32"/>
      <c r="AT24" s="31">
        <f t="shared" si="18"/>
        <v>0</v>
      </c>
      <c r="AU24" s="32"/>
      <c r="AV24" s="32"/>
      <c r="AW24" s="31">
        <f t="shared" si="19"/>
        <v>0</v>
      </c>
      <c r="AX24" s="40"/>
      <c r="AY24" s="32"/>
      <c r="AZ24" s="31">
        <f t="shared" si="20"/>
        <v>0</v>
      </c>
      <c r="BA24" s="32"/>
      <c r="BB24" s="32"/>
      <c r="BC24" s="31">
        <f t="shared" si="21"/>
        <v>0</v>
      </c>
      <c r="BD24" s="32">
        <f t="shared" si="22"/>
        <v>0</v>
      </c>
      <c r="BE24" s="32">
        <f t="shared" si="23"/>
        <v>0</v>
      </c>
      <c r="BF24" s="31">
        <f t="shared" si="24"/>
        <v>0</v>
      </c>
      <c r="BG24" s="32">
        <f t="shared" si="25"/>
        <v>0</v>
      </c>
      <c r="BH24" s="32">
        <f t="shared" si="26"/>
        <v>0</v>
      </c>
      <c r="BI24" s="31">
        <f t="shared" si="27"/>
        <v>0</v>
      </c>
      <c r="BJ24" s="32">
        <f t="shared" si="28"/>
        <v>0</v>
      </c>
      <c r="BK24" s="32">
        <f t="shared" si="29"/>
        <v>0</v>
      </c>
      <c r="BL24" s="31">
        <f t="shared" si="30"/>
        <v>0</v>
      </c>
      <c r="BM24" s="32">
        <f t="shared" si="31"/>
        <v>0</v>
      </c>
      <c r="BN24" s="32">
        <f t="shared" si="32"/>
        <v>0</v>
      </c>
      <c r="BO24" s="31">
        <f t="shared" si="33"/>
        <v>0</v>
      </c>
      <c r="BP24" s="32">
        <f t="shared" si="34"/>
        <v>0</v>
      </c>
      <c r="BQ24" s="32">
        <f t="shared" si="35"/>
        <v>0</v>
      </c>
      <c r="BR24" s="31">
        <f t="shared" si="36"/>
        <v>0</v>
      </c>
      <c r="BS24" s="32">
        <f t="shared" si="37"/>
        <v>0</v>
      </c>
      <c r="BT24" s="32">
        <f t="shared" si="38"/>
        <v>0</v>
      </c>
      <c r="BU24" s="31">
        <f t="shared" si="39"/>
        <v>0</v>
      </c>
      <c r="BV24" s="32">
        <f t="shared" si="40"/>
        <v>0</v>
      </c>
      <c r="BW24" s="32">
        <f t="shared" si="41"/>
        <v>0</v>
      </c>
      <c r="BX24" s="31">
        <f t="shared" si="42"/>
        <v>0</v>
      </c>
      <c r="BY24" s="32">
        <f t="shared" si="43"/>
        <v>0</v>
      </c>
      <c r="BZ24" s="32">
        <f t="shared" si="44"/>
        <v>0</v>
      </c>
      <c r="CA24" s="31">
        <f t="shared" si="45"/>
        <v>0</v>
      </c>
      <c r="CB24" s="33">
        <f t="shared" si="46"/>
        <v>0</v>
      </c>
      <c r="CC24" s="33">
        <f t="shared" si="47"/>
        <v>0</v>
      </c>
      <c r="CD24" s="35">
        <f t="shared" si="48"/>
        <v>0</v>
      </c>
      <c r="CE24" s="36">
        <f t="shared" si="49"/>
        <v>2303.59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30</v>
      </c>
      <c r="D25" s="32">
        <f t="shared" si="0"/>
        <v>25</v>
      </c>
      <c r="E25" s="32">
        <v>5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40"/>
      <c r="Q25" s="40"/>
      <c r="R25" s="40"/>
      <c r="S25" s="33">
        <f>'ILK EKRAN D-K ÜCR'!N20</f>
        <v>0</v>
      </c>
      <c r="T25" s="33">
        <f>'ILK EKRAN D-K ÜCR'!O20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32">
        <f t="shared" si="4"/>
        <v>4570.25</v>
      </c>
      <c r="Y25" s="32">
        <f t="shared" si="5"/>
        <v>5875.5</v>
      </c>
      <c r="Z25" s="31">
        <f t="shared" si="6"/>
        <v>1305.25</v>
      </c>
      <c r="AA25" s="32">
        <v>3093.57</v>
      </c>
      <c r="AB25" s="32">
        <v>3977.2</v>
      </c>
      <c r="AC25" s="31">
        <f t="shared" si="7"/>
        <v>883.63</v>
      </c>
      <c r="AD25" s="33">
        <v>11.89</v>
      </c>
      <c r="AE25" s="32">
        <f t="shared" si="8"/>
        <v>297.25</v>
      </c>
      <c r="AF25" s="33">
        <v>15.28</v>
      </c>
      <c r="AG25" s="33">
        <f t="shared" si="9"/>
        <v>382</v>
      </c>
      <c r="AH25" s="34">
        <f t="shared" si="10"/>
        <v>84.75</v>
      </c>
      <c r="AI25" s="32">
        <f t="shared" si="11"/>
        <v>0</v>
      </c>
      <c r="AJ25" s="32">
        <f t="shared" si="12"/>
        <v>0</v>
      </c>
      <c r="AK25" s="31">
        <f t="shared" si="13"/>
        <v>0</v>
      </c>
      <c r="AL25" s="32">
        <f t="shared" si="14"/>
        <v>105</v>
      </c>
      <c r="AM25" s="32">
        <f t="shared" si="15"/>
        <v>134.96</v>
      </c>
      <c r="AN25" s="31">
        <f t="shared" si="16"/>
        <v>29.96</v>
      </c>
      <c r="AO25" s="40"/>
      <c r="AP25" s="32"/>
      <c r="AQ25" s="31">
        <f t="shared" si="17"/>
        <v>0</v>
      </c>
      <c r="AR25" s="40"/>
      <c r="AS25" s="32"/>
      <c r="AT25" s="31">
        <f t="shared" si="18"/>
        <v>0</v>
      </c>
      <c r="AU25" s="32"/>
      <c r="AV25" s="32"/>
      <c r="AW25" s="31">
        <f t="shared" si="19"/>
        <v>0</v>
      </c>
      <c r="AX25" s="40"/>
      <c r="AY25" s="32"/>
      <c r="AZ25" s="31">
        <f t="shared" si="20"/>
        <v>0</v>
      </c>
      <c r="BA25" s="32"/>
      <c r="BB25" s="32"/>
      <c r="BC25" s="31">
        <f t="shared" si="21"/>
        <v>0</v>
      </c>
      <c r="BD25" s="32">
        <f t="shared" si="22"/>
        <v>0</v>
      </c>
      <c r="BE25" s="32">
        <f t="shared" si="23"/>
        <v>0</v>
      </c>
      <c r="BF25" s="31">
        <f t="shared" si="24"/>
        <v>0</v>
      </c>
      <c r="BG25" s="32">
        <f t="shared" si="25"/>
        <v>0</v>
      </c>
      <c r="BH25" s="32">
        <f t="shared" si="26"/>
        <v>0</v>
      </c>
      <c r="BI25" s="31">
        <f t="shared" si="27"/>
        <v>0</v>
      </c>
      <c r="BJ25" s="32">
        <f t="shared" si="28"/>
        <v>0</v>
      </c>
      <c r="BK25" s="32">
        <f t="shared" si="29"/>
        <v>0</v>
      </c>
      <c r="BL25" s="31">
        <f t="shared" si="30"/>
        <v>0</v>
      </c>
      <c r="BM25" s="32">
        <f t="shared" si="31"/>
        <v>0</v>
      </c>
      <c r="BN25" s="32">
        <f t="shared" si="32"/>
        <v>0</v>
      </c>
      <c r="BO25" s="31">
        <f t="shared" si="33"/>
        <v>0</v>
      </c>
      <c r="BP25" s="32">
        <f t="shared" si="34"/>
        <v>0</v>
      </c>
      <c r="BQ25" s="32">
        <f t="shared" si="35"/>
        <v>0</v>
      </c>
      <c r="BR25" s="31">
        <f t="shared" si="36"/>
        <v>0</v>
      </c>
      <c r="BS25" s="32">
        <f t="shared" si="37"/>
        <v>0</v>
      </c>
      <c r="BT25" s="32">
        <f t="shared" si="38"/>
        <v>0</v>
      </c>
      <c r="BU25" s="31">
        <f t="shared" si="39"/>
        <v>0</v>
      </c>
      <c r="BV25" s="32">
        <f t="shared" si="40"/>
        <v>0</v>
      </c>
      <c r="BW25" s="32">
        <f t="shared" si="41"/>
        <v>0</v>
      </c>
      <c r="BX25" s="31">
        <f t="shared" si="42"/>
        <v>0</v>
      </c>
      <c r="BY25" s="32">
        <f t="shared" si="43"/>
        <v>0</v>
      </c>
      <c r="BZ25" s="32">
        <f t="shared" si="44"/>
        <v>0</v>
      </c>
      <c r="CA25" s="31">
        <f t="shared" si="45"/>
        <v>0</v>
      </c>
      <c r="CB25" s="33">
        <f t="shared" si="46"/>
        <v>0</v>
      </c>
      <c r="CC25" s="33">
        <f t="shared" si="47"/>
        <v>0</v>
      </c>
      <c r="CD25" s="35">
        <f t="shared" si="48"/>
        <v>0</v>
      </c>
      <c r="CE25" s="36">
        <f t="shared" si="49"/>
        <v>2303.59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30</v>
      </c>
      <c r="D26" s="32">
        <f t="shared" si="0"/>
        <v>25</v>
      </c>
      <c r="E26" s="32">
        <v>5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0"/>
      <c r="Q26" s="40"/>
      <c r="R26" s="40"/>
      <c r="S26" s="33">
        <f>'ILK EKRAN D-K ÜCR'!N21</f>
        <v>0</v>
      </c>
      <c r="T26" s="33">
        <f>'ILK EKRAN D-K ÜCR'!O21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32">
        <f t="shared" si="4"/>
        <v>4570.25</v>
      </c>
      <c r="Y26" s="32">
        <f t="shared" si="5"/>
        <v>5875.5</v>
      </c>
      <c r="Z26" s="31">
        <f t="shared" si="6"/>
        <v>1305.25</v>
      </c>
      <c r="AA26" s="32">
        <v>3093.57</v>
      </c>
      <c r="AB26" s="32">
        <v>3977.2</v>
      </c>
      <c r="AC26" s="31">
        <f t="shared" si="7"/>
        <v>883.63</v>
      </c>
      <c r="AD26" s="33">
        <v>11.89</v>
      </c>
      <c r="AE26" s="32">
        <f t="shared" si="8"/>
        <v>297.25</v>
      </c>
      <c r="AF26" s="33">
        <v>15.28</v>
      </c>
      <c r="AG26" s="33">
        <f t="shared" si="9"/>
        <v>382</v>
      </c>
      <c r="AH26" s="34">
        <f t="shared" si="10"/>
        <v>84.75</v>
      </c>
      <c r="AI26" s="32">
        <f t="shared" si="11"/>
        <v>0</v>
      </c>
      <c r="AJ26" s="32">
        <f t="shared" si="12"/>
        <v>0</v>
      </c>
      <c r="AK26" s="31">
        <f t="shared" si="13"/>
        <v>0</v>
      </c>
      <c r="AL26" s="32">
        <f t="shared" si="14"/>
        <v>105</v>
      </c>
      <c r="AM26" s="32">
        <f t="shared" si="15"/>
        <v>134.96</v>
      </c>
      <c r="AN26" s="31">
        <f t="shared" si="16"/>
        <v>29.96</v>
      </c>
      <c r="AO26" s="40"/>
      <c r="AP26" s="32"/>
      <c r="AQ26" s="31">
        <f t="shared" si="17"/>
        <v>0</v>
      </c>
      <c r="AR26" s="40"/>
      <c r="AS26" s="32"/>
      <c r="AT26" s="31">
        <f t="shared" si="18"/>
        <v>0</v>
      </c>
      <c r="AU26" s="32"/>
      <c r="AV26" s="32"/>
      <c r="AW26" s="31">
        <f t="shared" si="19"/>
        <v>0</v>
      </c>
      <c r="AX26" s="40"/>
      <c r="AY26" s="32"/>
      <c r="AZ26" s="31">
        <f t="shared" si="20"/>
        <v>0</v>
      </c>
      <c r="BA26" s="32"/>
      <c r="BB26" s="32"/>
      <c r="BC26" s="31">
        <f t="shared" si="21"/>
        <v>0</v>
      </c>
      <c r="BD26" s="32">
        <f t="shared" si="22"/>
        <v>0</v>
      </c>
      <c r="BE26" s="32">
        <f t="shared" si="23"/>
        <v>0</v>
      </c>
      <c r="BF26" s="31">
        <f t="shared" si="24"/>
        <v>0</v>
      </c>
      <c r="BG26" s="32">
        <f t="shared" si="25"/>
        <v>0</v>
      </c>
      <c r="BH26" s="32">
        <f t="shared" si="26"/>
        <v>0</v>
      </c>
      <c r="BI26" s="31">
        <f t="shared" si="27"/>
        <v>0</v>
      </c>
      <c r="BJ26" s="32">
        <f t="shared" si="28"/>
        <v>0</v>
      </c>
      <c r="BK26" s="32">
        <f t="shared" si="29"/>
        <v>0</v>
      </c>
      <c r="BL26" s="31">
        <f t="shared" si="30"/>
        <v>0</v>
      </c>
      <c r="BM26" s="32">
        <f t="shared" si="31"/>
        <v>0</v>
      </c>
      <c r="BN26" s="32">
        <f t="shared" si="32"/>
        <v>0</v>
      </c>
      <c r="BO26" s="31">
        <f t="shared" si="33"/>
        <v>0</v>
      </c>
      <c r="BP26" s="32">
        <f t="shared" si="34"/>
        <v>0</v>
      </c>
      <c r="BQ26" s="32">
        <f t="shared" si="35"/>
        <v>0</v>
      </c>
      <c r="BR26" s="31">
        <f t="shared" si="36"/>
        <v>0</v>
      </c>
      <c r="BS26" s="32">
        <f t="shared" si="37"/>
        <v>0</v>
      </c>
      <c r="BT26" s="32">
        <f t="shared" si="38"/>
        <v>0</v>
      </c>
      <c r="BU26" s="31">
        <f t="shared" si="39"/>
        <v>0</v>
      </c>
      <c r="BV26" s="32">
        <f t="shared" si="40"/>
        <v>0</v>
      </c>
      <c r="BW26" s="32">
        <f t="shared" si="41"/>
        <v>0</v>
      </c>
      <c r="BX26" s="31">
        <f t="shared" si="42"/>
        <v>0</v>
      </c>
      <c r="BY26" s="32">
        <f t="shared" si="43"/>
        <v>0</v>
      </c>
      <c r="BZ26" s="32">
        <f t="shared" si="44"/>
        <v>0</v>
      </c>
      <c r="CA26" s="31">
        <f t="shared" si="45"/>
        <v>0</v>
      </c>
      <c r="CB26" s="33">
        <f t="shared" si="46"/>
        <v>0</v>
      </c>
      <c r="CC26" s="33">
        <f t="shared" si="47"/>
        <v>0</v>
      </c>
      <c r="CD26" s="35">
        <f t="shared" si="48"/>
        <v>0</v>
      </c>
      <c r="CE26" s="36">
        <f t="shared" si="49"/>
        <v>2303.59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30</v>
      </c>
      <c r="D27" s="32">
        <f t="shared" si="0"/>
        <v>25</v>
      </c>
      <c r="E27" s="32">
        <v>5</v>
      </c>
      <c r="F27" s="40"/>
      <c r="G27" s="40"/>
      <c r="H27" s="40"/>
      <c r="I27" s="32"/>
      <c r="J27" s="32"/>
      <c r="K27" s="40"/>
      <c r="L27" s="40"/>
      <c r="M27" s="40"/>
      <c r="N27" s="40"/>
      <c r="O27" s="40"/>
      <c r="P27" s="40"/>
      <c r="Q27" s="40"/>
      <c r="R27" s="40"/>
      <c r="S27" s="33">
        <f>'ILK EKRAN D-K ÜCR'!N22</f>
        <v>0</v>
      </c>
      <c r="T27" s="33">
        <f>'ILK EKRAN D-K ÜCR'!O22</f>
        <v>0</v>
      </c>
      <c r="U27" s="32">
        <f t="shared" si="1"/>
        <v>0</v>
      </c>
      <c r="V27" s="32">
        <f t="shared" si="2"/>
        <v>0</v>
      </c>
      <c r="W27" s="31">
        <f t="shared" si="3"/>
        <v>0</v>
      </c>
      <c r="X27" s="32">
        <f t="shared" si="4"/>
        <v>4570.25</v>
      </c>
      <c r="Y27" s="32">
        <f t="shared" si="5"/>
        <v>5875.5</v>
      </c>
      <c r="Z27" s="31">
        <f t="shared" si="6"/>
        <v>1305.25</v>
      </c>
      <c r="AA27" s="32">
        <v>3093.57</v>
      </c>
      <c r="AB27" s="32">
        <v>3977.2</v>
      </c>
      <c r="AC27" s="31">
        <f t="shared" si="7"/>
        <v>883.63</v>
      </c>
      <c r="AD27" s="33">
        <v>11.89</v>
      </c>
      <c r="AE27" s="32">
        <f t="shared" si="8"/>
        <v>297.25</v>
      </c>
      <c r="AF27" s="33">
        <v>15.28</v>
      </c>
      <c r="AG27" s="33">
        <f t="shared" si="9"/>
        <v>382</v>
      </c>
      <c r="AH27" s="34">
        <f t="shared" si="10"/>
        <v>84.75</v>
      </c>
      <c r="AI27" s="32">
        <f t="shared" si="11"/>
        <v>0</v>
      </c>
      <c r="AJ27" s="32">
        <f t="shared" si="12"/>
        <v>0</v>
      </c>
      <c r="AK27" s="31">
        <f t="shared" si="13"/>
        <v>0</v>
      </c>
      <c r="AL27" s="32">
        <f>15*3</f>
        <v>45</v>
      </c>
      <c r="AM27" s="32">
        <f>19.28*3</f>
        <v>57.84</v>
      </c>
      <c r="AN27" s="31">
        <f t="shared" ref="AN27:AN30" si="50">AM27-AL27</f>
        <v>12.84</v>
      </c>
      <c r="AO27" s="40"/>
      <c r="AP27" s="32"/>
      <c r="AQ27" s="31">
        <f t="shared" si="17"/>
        <v>0</v>
      </c>
      <c r="AR27" s="40"/>
      <c r="AS27" s="32"/>
      <c r="AT27" s="31">
        <f t="shared" si="18"/>
        <v>0</v>
      </c>
      <c r="AU27" s="32"/>
      <c r="AV27" s="32"/>
      <c r="AW27" s="31">
        <f t="shared" si="19"/>
        <v>0</v>
      </c>
      <c r="AX27" s="40"/>
      <c r="AY27" s="32"/>
      <c r="AZ27" s="31">
        <f t="shared" si="20"/>
        <v>0</v>
      </c>
      <c r="BA27" s="32"/>
      <c r="BB27" s="32"/>
      <c r="BC27" s="31">
        <f t="shared" si="21"/>
        <v>0</v>
      </c>
      <c r="BD27" s="32">
        <f t="shared" si="22"/>
        <v>0</v>
      </c>
      <c r="BE27" s="32">
        <f t="shared" si="23"/>
        <v>0</v>
      </c>
      <c r="BF27" s="31">
        <f t="shared" si="24"/>
        <v>0</v>
      </c>
      <c r="BG27" s="32">
        <f t="shared" si="25"/>
        <v>0</v>
      </c>
      <c r="BH27" s="32">
        <f t="shared" si="26"/>
        <v>0</v>
      </c>
      <c r="BI27" s="31">
        <f t="shared" si="27"/>
        <v>0</v>
      </c>
      <c r="BJ27" s="32">
        <f t="shared" si="28"/>
        <v>0</v>
      </c>
      <c r="BK27" s="32">
        <f t="shared" si="29"/>
        <v>0</v>
      </c>
      <c r="BL27" s="31">
        <f t="shared" si="30"/>
        <v>0</v>
      </c>
      <c r="BM27" s="32">
        <f t="shared" si="31"/>
        <v>0</v>
      </c>
      <c r="BN27" s="32">
        <f t="shared" si="32"/>
        <v>0</v>
      </c>
      <c r="BO27" s="31">
        <f t="shared" si="33"/>
        <v>0</v>
      </c>
      <c r="BP27" s="32">
        <f t="shared" si="34"/>
        <v>0</v>
      </c>
      <c r="BQ27" s="32">
        <f t="shared" si="35"/>
        <v>0</v>
      </c>
      <c r="BR27" s="31">
        <f t="shared" si="36"/>
        <v>0</v>
      </c>
      <c r="BS27" s="32">
        <f t="shared" si="37"/>
        <v>0</v>
      </c>
      <c r="BT27" s="32">
        <f t="shared" si="38"/>
        <v>0</v>
      </c>
      <c r="BU27" s="31">
        <f t="shared" si="39"/>
        <v>0</v>
      </c>
      <c r="BV27" s="32">
        <f t="shared" si="40"/>
        <v>0</v>
      </c>
      <c r="BW27" s="32">
        <f t="shared" si="41"/>
        <v>0</v>
      </c>
      <c r="BX27" s="31">
        <f t="shared" si="42"/>
        <v>0</v>
      </c>
      <c r="BY27" s="32">
        <f t="shared" si="43"/>
        <v>0</v>
      </c>
      <c r="BZ27" s="32">
        <f t="shared" si="44"/>
        <v>0</v>
      </c>
      <c r="CA27" s="31">
        <f t="shared" si="45"/>
        <v>0</v>
      </c>
      <c r="CB27" s="33">
        <f t="shared" si="46"/>
        <v>0</v>
      </c>
      <c r="CC27" s="33">
        <f t="shared" si="47"/>
        <v>0</v>
      </c>
      <c r="CD27" s="35">
        <f t="shared" si="48"/>
        <v>0</v>
      </c>
      <c r="CE27" s="36">
        <f t="shared" si="49"/>
        <v>2286.4699999999998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30</v>
      </c>
      <c r="D28" s="32">
        <f t="shared" si="0"/>
        <v>25</v>
      </c>
      <c r="E28" s="32">
        <v>5</v>
      </c>
      <c r="F28" s="40"/>
      <c r="G28" s="40"/>
      <c r="H28" s="40"/>
      <c r="I28" s="32"/>
      <c r="J28" s="32"/>
      <c r="K28" s="40"/>
      <c r="L28" s="40"/>
      <c r="M28" s="40"/>
      <c r="N28" s="40"/>
      <c r="O28" s="40"/>
      <c r="P28" s="40"/>
      <c r="Q28" s="40"/>
      <c r="R28" s="40"/>
      <c r="S28" s="33">
        <f>'ILK EKRAN D-K ÜCR'!N23</f>
        <v>0</v>
      </c>
      <c r="T28" s="33">
        <f>'ILK EKRAN D-K ÜCR'!O23</f>
        <v>0</v>
      </c>
      <c r="U28" s="32">
        <f t="shared" si="1"/>
        <v>0</v>
      </c>
      <c r="V28" s="32">
        <f t="shared" si="2"/>
        <v>0</v>
      </c>
      <c r="W28" s="31">
        <f t="shared" si="3"/>
        <v>0</v>
      </c>
      <c r="X28" s="32">
        <f t="shared" si="4"/>
        <v>4570.25</v>
      </c>
      <c r="Y28" s="32">
        <f t="shared" si="5"/>
        <v>5875.5</v>
      </c>
      <c r="Z28" s="31">
        <f t="shared" si="6"/>
        <v>1305.25</v>
      </c>
      <c r="AA28" s="32">
        <v>3093.57</v>
      </c>
      <c r="AB28" s="32">
        <v>3977.2</v>
      </c>
      <c r="AC28" s="31">
        <f t="shared" si="7"/>
        <v>883.63</v>
      </c>
      <c r="AD28" s="33">
        <v>11.89</v>
      </c>
      <c r="AE28" s="32">
        <f t="shared" si="8"/>
        <v>297.25</v>
      </c>
      <c r="AF28" s="33">
        <v>15.28</v>
      </c>
      <c r="AG28" s="33">
        <f t="shared" si="9"/>
        <v>382</v>
      </c>
      <c r="AH28" s="34">
        <f t="shared" si="10"/>
        <v>84.75</v>
      </c>
      <c r="AI28" s="32">
        <f t="shared" si="11"/>
        <v>0</v>
      </c>
      <c r="AJ28" s="32">
        <f t="shared" si="12"/>
        <v>0</v>
      </c>
      <c r="AK28" s="31">
        <f t="shared" si="13"/>
        <v>0</v>
      </c>
      <c r="AL28" s="32">
        <f t="shared" ref="AL28:AL30" si="51">15*3</f>
        <v>45</v>
      </c>
      <c r="AM28" s="32">
        <f t="shared" ref="AM28:AM30" si="52">19.28*3</f>
        <v>57.84</v>
      </c>
      <c r="AN28" s="31">
        <f t="shared" si="50"/>
        <v>12.84</v>
      </c>
      <c r="AO28" s="40"/>
      <c r="AP28" s="32"/>
      <c r="AQ28" s="31">
        <f t="shared" si="17"/>
        <v>0</v>
      </c>
      <c r="AR28" s="40"/>
      <c r="AS28" s="32"/>
      <c r="AT28" s="31">
        <f t="shared" si="18"/>
        <v>0</v>
      </c>
      <c r="AU28" s="32"/>
      <c r="AV28" s="32"/>
      <c r="AW28" s="31">
        <f t="shared" si="19"/>
        <v>0</v>
      </c>
      <c r="AX28" s="40"/>
      <c r="AY28" s="32"/>
      <c r="AZ28" s="31">
        <f t="shared" si="20"/>
        <v>0</v>
      </c>
      <c r="BA28" s="32"/>
      <c r="BB28" s="32"/>
      <c r="BC28" s="31">
        <f t="shared" si="21"/>
        <v>0</v>
      </c>
      <c r="BD28" s="32">
        <f t="shared" si="22"/>
        <v>0</v>
      </c>
      <c r="BE28" s="32">
        <f t="shared" si="23"/>
        <v>0</v>
      </c>
      <c r="BF28" s="31">
        <f t="shared" si="24"/>
        <v>0</v>
      </c>
      <c r="BG28" s="32">
        <f t="shared" si="25"/>
        <v>0</v>
      </c>
      <c r="BH28" s="32">
        <f t="shared" si="26"/>
        <v>0</v>
      </c>
      <c r="BI28" s="31">
        <f t="shared" si="27"/>
        <v>0</v>
      </c>
      <c r="BJ28" s="32">
        <f t="shared" si="28"/>
        <v>0</v>
      </c>
      <c r="BK28" s="32">
        <f t="shared" si="29"/>
        <v>0</v>
      </c>
      <c r="BL28" s="31">
        <f t="shared" si="30"/>
        <v>0</v>
      </c>
      <c r="BM28" s="32">
        <f t="shared" si="31"/>
        <v>0</v>
      </c>
      <c r="BN28" s="32">
        <f t="shared" si="32"/>
        <v>0</v>
      </c>
      <c r="BO28" s="31">
        <f t="shared" si="33"/>
        <v>0</v>
      </c>
      <c r="BP28" s="32">
        <f t="shared" si="34"/>
        <v>0</v>
      </c>
      <c r="BQ28" s="32">
        <f t="shared" si="35"/>
        <v>0</v>
      </c>
      <c r="BR28" s="31">
        <f t="shared" si="36"/>
        <v>0</v>
      </c>
      <c r="BS28" s="32">
        <f t="shared" si="37"/>
        <v>0</v>
      </c>
      <c r="BT28" s="32">
        <f t="shared" si="38"/>
        <v>0</v>
      </c>
      <c r="BU28" s="31">
        <f t="shared" si="39"/>
        <v>0</v>
      </c>
      <c r="BV28" s="32">
        <f t="shared" si="40"/>
        <v>0</v>
      </c>
      <c r="BW28" s="32">
        <f t="shared" si="41"/>
        <v>0</v>
      </c>
      <c r="BX28" s="31">
        <f t="shared" si="42"/>
        <v>0</v>
      </c>
      <c r="BY28" s="32">
        <f t="shared" si="43"/>
        <v>0</v>
      </c>
      <c r="BZ28" s="32">
        <f t="shared" si="44"/>
        <v>0</v>
      </c>
      <c r="CA28" s="31">
        <f t="shared" si="45"/>
        <v>0</v>
      </c>
      <c r="CB28" s="33">
        <f t="shared" si="46"/>
        <v>0</v>
      </c>
      <c r="CC28" s="33">
        <f t="shared" si="47"/>
        <v>0</v>
      </c>
      <c r="CD28" s="35">
        <f t="shared" si="48"/>
        <v>0</v>
      </c>
      <c r="CE28" s="36">
        <f t="shared" si="49"/>
        <v>2286.4699999999998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30</v>
      </c>
      <c r="D29" s="32">
        <f t="shared" si="0"/>
        <v>25</v>
      </c>
      <c r="E29" s="32">
        <v>5</v>
      </c>
      <c r="F29" s="40"/>
      <c r="G29" s="40"/>
      <c r="H29" s="40"/>
      <c r="I29" s="32"/>
      <c r="J29" s="32"/>
      <c r="K29" s="40"/>
      <c r="L29" s="40"/>
      <c r="M29" s="40"/>
      <c r="N29" s="40"/>
      <c r="O29" s="40"/>
      <c r="P29" s="40"/>
      <c r="Q29" s="40"/>
      <c r="R29" s="40"/>
      <c r="S29" s="33">
        <f>'ILK EKRAN D-K ÜCR'!N24</f>
        <v>0</v>
      </c>
      <c r="T29" s="33">
        <f>'ILK EKRAN D-K ÜCR'!O24</f>
        <v>0</v>
      </c>
      <c r="U29" s="32">
        <f t="shared" si="1"/>
        <v>0</v>
      </c>
      <c r="V29" s="32">
        <f t="shared" si="2"/>
        <v>0</v>
      </c>
      <c r="W29" s="31">
        <f t="shared" si="3"/>
        <v>0</v>
      </c>
      <c r="X29" s="32">
        <f t="shared" si="4"/>
        <v>4570.25</v>
      </c>
      <c r="Y29" s="32">
        <f t="shared" si="5"/>
        <v>5875.5</v>
      </c>
      <c r="Z29" s="31">
        <f t="shared" si="6"/>
        <v>1305.25</v>
      </c>
      <c r="AA29" s="32">
        <v>3093.57</v>
      </c>
      <c r="AB29" s="32">
        <v>3977.2</v>
      </c>
      <c r="AC29" s="31">
        <f t="shared" si="7"/>
        <v>883.63</v>
      </c>
      <c r="AD29" s="33">
        <v>11.89</v>
      </c>
      <c r="AE29" s="32">
        <f t="shared" si="8"/>
        <v>297.25</v>
      </c>
      <c r="AF29" s="33">
        <v>15.28</v>
      </c>
      <c r="AG29" s="33">
        <f t="shared" si="9"/>
        <v>382</v>
      </c>
      <c r="AH29" s="34">
        <f t="shared" si="10"/>
        <v>84.75</v>
      </c>
      <c r="AI29" s="32">
        <f t="shared" si="11"/>
        <v>0</v>
      </c>
      <c r="AJ29" s="32">
        <f t="shared" si="12"/>
        <v>0</v>
      </c>
      <c r="AK29" s="31">
        <f t="shared" si="13"/>
        <v>0</v>
      </c>
      <c r="AL29" s="32">
        <f t="shared" si="51"/>
        <v>45</v>
      </c>
      <c r="AM29" s="32">
        <f t="shared" si="52"/>
        <v>57.84</v>
      </c>
      <c r="AN29" s="31">
        <f t="shared" si="50"/>
        <v>12.84</v>
      </c>
      <c r="AO29" s="40"/>
      <c r="AP29" s="32"/>
      <c r="AQ29" s="31">
        <f t="shared" si="17"/>
        <v>0</v>
      </c>
      <c r="AR29" s="40"/>
      <c r="AS29" s="32"/>
      <c r="AT29" s="31">
        <f t="shared" si="18"/>
        <v>0</v>
      </c>
      <c r="AU29" s="32"/>
      <c r="AV29" s="32"/>
      <c r="AW29" s="31">
        <f t="shared" si="19"/>
        <v>0</v>
      </c>
      <c r="AX29" s="40"/>
      <c r="AY29" s="32"/>
      <c r="AZ29" s="31">
        <f t="shared" si="20"/>
        <v>0</v>
      </c>
      <c r="BA29" s="32"/>
      <c r="BB29" s="32"/>
      <c r="BC29" s="31">
        <f t="shared" si="21"/>
        <v>0</v>
      </c>
      <c r="BD29" s="32">
        <f t="shared" si="22"/>
        <v>0</v>
      </c>
      <c r="BE29" s="32">
        <f t="shared" si="23"/>
        <v>0</v>
      </c>
      <c r="BF29" s="31">
        <f t="shared" si="24"/>
        <v>0</v>
      </c>
      <c r="BG29" s="32">
        <f t="shared" si="25"/>
        <v>0</v>
      </c>
      <c r="BH29" s="32">
        <f t="shared" si="26"/>
        <v>0</v>
      </c>
      <c r="BI29" s="31">
        <f t="shared" si="27"/>
        <v>0</v>
      </c>
      <c r="BJ29" s="32">
        <f t="shared" si="28"/>
        <v>0</v>
      </c>
      <c r="BK29" s="32">
        <f t="shared" si="29"/>
        <v>0</v>
      </c>
      <c r="BL29" s="31">
        <f t="shared" si="30"/>
        <v>0</v>
      </c>
      <c r="BM29" s="32">
        <f t="shared" si="31"/>
        <v>0</v>
      </c>
      <c r="BN29" s="32">
        <f t="shared" si="32"/>
        <v>0</v>
      </c>
      <c r="BO29" s="31">
        <f t="shared" si="33"/>
        <v>0</v>
      </c>
      <c r="BP29" s="32">
        <f t="shared" si="34"/>
        <v>0</v>
      </c>
      <c r="BQ29" s="32">
        <f t="shared" si="35"/>
        <v>0</v>
      </c>
      <c r="BR29" s="31">
        <f t="shared" si="36"/>
        <v>0</v>
      </c>
      <c r="BS29" s="32">
        <f t="shared" si="37"/>
        <v>0</v>
      </c>
      <c r="BT29" s="32">
        <f t="shared" si="38"/>
        <v>0</v>
      </c>
      <c r="BU29" s="31">
        <f t="shared" si="39"/>
        <v>0</v>
      </c>
      <c r="BV29" s="32">
        <f t="shared" si="40"/>
        <v>0</v>
      </c>
      <c r="BW29" s="32">
        <f t="shared" si="41"/>
        <v>0</v>
      </c>
      <c r="BX29" s="31">
        <f t="shared" si="42"/>
        <v>0</v>
      </c>
      <c r="BY29" s="32">
        <f t="shared" si="43"/>
        <v>0</v>
      </c>
      <c r="BZ29" s="32">
        <f t="shared" si="44"/>
        <v>0</v>
      </c>
      <c r="CA29" s="31">
        <f t="shared" si="45"/>
        <v>0</v>
      </c>
      <c r="CB29" s="33">
        <f t="shared" si="46"/>
        <v>0</v>
      </c>
      <c r="CC29" s="33">
        <f t="shared" si="47"/>
        <v>0</v>
      </c>
      <c r="CD29" s="35">
        <f t="shared" si="48"/>
        <v>0</v>
      </c>
      <c r="CE29" s="36">
        <f t="shared" si="49"/>
        <v>2286.4699999999998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30</v>
      </c>
      <c r="D30" s="32">
        <f t="shared" si="0"/>
        <v>25</v>
      </c>
      <c r="E30" s="32">
        <v>5</v>
      </c>
      <c r="F30" s="40"/>
      <c r="G30" s="40"/>
      <c r="H30" s="40"/>
      <c r="I30" s="32"/>
      <c r="J30" s="32"/>
      <c r="K30" s="40"/>
      <c r="L30" s="40"/>
      <c r="M30" s="40"/>
      <c r="N30" s="40"/>
      <c r="O30" s="40"/>
      <c r="P30" s="40"/>
      <c r="Q30" s="40"/>
      <c r="R30" s="40"/>
      <c r="S30" s="33">
        <f>'ILK EKRAN D-K ÜCR'!N25</f>
        <v>0</v>
      </c>
      <c r="T30" s="33">
        <f>'ILK EKRAN D-K ÜCR'!O25</f>
        <v>0</v>
      </c>
      <c r="U30" s="32">
        <f t="shared" si="1"/>
        <v>0</v>
      </c>
      <c r="V30" s="32">
        <f t="shared" si="2"/>
        <v>0</v>
      </c>
      <c r="W30" s="31">
        <f t="shared" si="3"/>
        <v>0</v>
      </c>
      <c r="X30" s="32">
        <f t="shared" si="4"/>
        <v>4570.25</v>
      </c>
      <c r="Y30" s="32">
        <f t="shared" si="5"/>
        <v>5875.5</v>
      </c>
      <c r="Z30" s="31">
        <f t="shared" si="6"/>
        <v>1305.25</v>
      </c>
      <c r="AA30" s="32">
        <v>3093.57</v>
      </c>
      <c r="AB30" s="32">
        <v>3977.2</v>
      </c>
      <c r="AC30" s="31">
        <f t="shared" si="7"/>
        <v>883.63</v>
      </c>
      <c r="AD30" s="33">
        <v>11.89</v>
      </c>
      <c r="AE30" s="32">
        <f t="shared" si="8"/>
        <v>297.25</v>
      </c>
      <c r="AF30" s="33">
        <v>15.28</v>
      </c>
      <c r="AG30" s="33">
        <f t="shared" si="9"/>
        <v>382</v>
      </c>
      <c r="AH30" s="34">
        <f t="shared" si="10"/>
        <v>84.75</v>
      </c>
      <c r="AI30" s="32">
        <f t="shared" si="11"/>
        <v>0</v>
      </c>
      <c r="AJ30" s="32">
        <f t="shared" si="12"/>
        <v>0</v>
      </c>
      <c r="AK30" s="31">
        <f t="shared" si="13"/>
        <v>0</v>
      </c>
      <c r="AL30" s="32">
        <f t="shared" si="51"/>
        <v>45</v>
      </c>
      <c r="AM30" s="32">
        <f t="shared" si="52"/>
        <v>57.84</v>
      </c>
      <c r="AN30" s="31">
        <f t="shared" si="50"/>
        <v>12.84</v>
      </c>
      <c r="AO30" s="40"/>
      <c r="AP30" s="32"/>
      <c r="AQ30" s="31">
        <f t="shared" si="17"/>
        <v>0</v>
      </c>
      <c r="AR30" s="40"/>
      <c r="AS30" s="32"/>
      <c r="AT30" s="31">
        <f t="shared" si="18"/>
        <v>0</v>
      </c>
      <c r="AU30" s="32"/>
      <c r="AV30" s="32"/>
      <c r="AW30" s="31">
        <f t="shared" si="19"/>
        <v>0</v>
      </c>
      <c r="AX30" s="40"/>
      <c r="AY30" s="32"/>
      <c r="AZ30" s="31">
        <f t="shared" si="20"/>
        <v>0</v>
      </c>
      <c r="BA30" s="32"/>
      <c r="BB30" s="32"/>
      <c r="BC30" s="31">
        <f t="shared" si="21"/>
        <v>0</v>
      </c>
      <c r="BD30" s="32">
        <f t="shared" si="22"/>
        <v>0</v>
      </c>
      <c r="BE30" s="32">
        <f t="shared" si="23"/>
        <v>0</v>
      </c>
      <c r="BF30" s="31">
        <f t="shared" si="24"/>
        <v>0</v>
      </c>
      <c r="BG30" s="32">
        <f t="shared" si="25"/>
        <v>0</v>
      </c>
      <c r="BH30" s="32">
        <f t="shared" si="26"/>
        <v>0</v>
      </c>
      <c r="BI30" s="31">
        <f t="shared" si="27"/>
        <v>0</v>
      </c>
      <c r="BJ30" s="32">
        <f t="shared" si="28"/>
        <v>0</v>
      </c>
      <c r="BK30" s="32">
        <f t="shared" si="29"/>
        <v>0</v>
      </c>
      <c r="BL30" s="31">
        <f t="shared" si="30"/>
        <v>0</v>
      </c>
      <c r="BM30" s="32">
        <f t="shared" si="31"/>
        <v>0</v>
      </c>
      <c r="BN30" s="32">
        <f t="shared" si="32"/>
        <v>0</v>
      </c>
      <c r="BO30" s="31">
        <f t="shared" si="33"/>
        <v>0</v>
      </c>
      <c r="BP30" s="32">
        <f t="shared" si="34"/>
        <v>0</v>
      </c>
      <c r="BQ30" s="32">
        <f t="shared" si="35"/>
        <v>0</v>
      </c>
      <c r="BR30" s="31">
        <f t="shared" si="36"/>
        <v>0</v>
      </c>
      <c r="BS30" s="32">
        <f t="shared" si="37"/>
        <v>0</v>
      </c>
      <c r="BT30" s="32">
        <f t="shared" si="38"/>
        <v>0</v>
      </c>
      <c r="BU30" s="31">
        <f t="shared" si="39"/>
        <v>0</v>
      </c>
      <c r="BV30" s="32">
        <f t="shared" si="40"/>
        <v>0</v>
      </c>
      <c r="BW30" s="32">
        <f t="shared" si="41"/>
        <v>0</v>
      </c>
      <c r="BX30" s="31">
        <f t="shared" si="42"/>
        <v>0</v>
      </c>
      <c r="BY30" s="32">
        <f t="shared" si="43"/>
        <v>0</v>
      </c>
      <c r="BZ30" s="32">
        <f t="shared" si="44"/>
        <v>0</v>
      </c>
      <c r="CA30" s="31">
        <f t="shared" si="45"/>
        <v>0</v>
      </c>
      <c r="CB30" s="33">
        <f t="shared" si="46"/>
        <v>0</v>
      </c>
      <c r="CC30" s="33">
        <f t="shared" si="47"/>
        <v>0</v>
      </c>
      <c r="CD30" s="35">
        <f t="shared" si="48"/>
        <v>0</v>
      </c>
      <c r="CE30" s="36">
        <f t="shared" si="49"/>
        <v>2286.4699999999998</v>
      </c>
    </row>
    <row r="31" spans="1:83" s="37" customFormat="1" ht="20.100000000000001" customHeight="1" x14ac:dyDescent="0.25">
      <c r="A31" s="38"/>
      <c r="B31" s="38"/>
      <c r="C31" s="39">
        <f>SUM(C11:C30)</f>
        <v>600</v>
      </c>
      <c r="D31" s="39">
        <f>SUM(D11:D30)</f>
        <v>500</v>
      </c>
      <c r="E31" s="39">
        <f>SUM(E11:E30)</f>
        <v>100</v>
      </c>
      <c r="F31" s="39">
        <f>SUM(F11:F30)</f>
        <v>0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>
        <f t="shared" ref="S31:CD31" si="53">SUM(S11:S30)</f>
        <v>2843.38</v>
      </c>
      <c r="T31" s="39">
        <f t="shared" si="53"/>
        <v>3758.4</v>
      </c>
      <c r="U31" s="39">
        <f t="shared" si="53"/>
        <v>85301.4</v>
      </c>
      <c r="V31" s="39">
        <f t="shared" si="53"/>
        <v>112752</v>
      </c>
      <c r="W31" s="39">
        <f t="shared" si="53"/>
        <v>27450.6</v>
      </c>
      <c r="X31" s="39">
        <f t="shared" si="53"/>
        <v>91405</v>
      </c>
      <c r="Y31" s="39">
        <f t="shared" si="53"/>
        <v>117510</v>
      </c>
      <c r="Z31" s="39">
        <f t="shared" si="53"/>
        <v>26105</v>
      </c>
      <c r="AA31" s="39">
        <f t="shared" si="53"/>
        <v>61871.4</v>
      </c>
      <c r="AB31" s="39">
        <f t="shared" si="53"/>
        <v>79544</v>
      </c>
      <c r="AC31" s="39">
        <f t="shared" si="53"/>
        <v>17672.599999999999</v>
      </c>
      <c r="AD31" s="39">
        <f t="shared" si="53"/>
        <v>237.8</v>
      </c>
      <c r="AE31" s="39">
        <f t="shared" si="53"/>
        <v>5945</v>
      </c>
      <c r="AF31" s="39">
        <f t="shared" si="53"/>
        <v>305.60000000000002</v>
      </c>
      <c r="AG31" s="39">
        <f t="shared" si="53"/>
        <v>7640</v>
      </c>
      <c r="AH31" s="39">
        <f t="shared" si="53"/>
        <v>1695</v>
      </c>
      <c r="AI31" s="39">
        <f t="shared" si="53"/>
        <v>12795.21</v>
      </c>
      <c r="AJ31" s="39">
        <f t="shared" si="53"/>
        <v>24805.439999999999</v>
      </c>
      <c r="AK31" s="39">
        <f t="shared" si="53"/>
        <v>12010.23</v>
      </c>
      <c r="AL31" s="39">
        <f t="shared" si="53"/>
        <v>1860</v>
      </c>
      <c r="AM31" s="39">
        <f t="shared" si="53"/>
        <v>2390.7199999999998</v>
      </c>
      <c r="AN31" s="39">
        <f t="shared" si="53"/>
        <v>530.72</v>
      </c>
      <c r="AO31" s="39">
        <f t="shared" si="53"/>
        <v>0</v>
      </c>
      <c r="AP31" s="39">
        <f t="shared" si="53"/>
        <v>0</v>
      </c>
      <c r="AQ31" s="39">
        <f t="shared" si="53"/>
        <v>0</v>
      </c>
      <c r="AR31" s="39">
        <f t="shared" si="53"/>
        <v>0</v>
      </c>
      <c r="AS31" s="39">
        <f t="shared" si="53"/>
        <v>0</v>
      </c>
      <c r="AT31" s="39">
        <f t="shared" si="53"/>
        <v>0</v>
      </c>
      <c r="AU31" s="39">
        <f t="shared" si="53"/>
        <v>0</v>
      </c>
      <c r="AV31" s="39">
        <f t="shared" si="53"/>
        <v>0</v>
      </c>
      <c r="AW31" s="39">
        <f t="shared" si="53"/>
        <v>0</v>
      </c>
      <c r="AX31" s="39">
        <f t="shared" si="53"/>
        <v>0</v>
      </c>
      <c r="AY31" s="39">
        <f t="shared" si="53"/>
        <v>0</v>
      </c>
      <c r="AZ31" s="39">
        <f t="shared" si="53"/>
        <v>0</v>
      </c>
      <c r="BA31" s="39">
        <f t="shared" si="53"/>
        <v>0</v>
      </c>
      <c r="BB31" s="39">
        <f t="shared" si="53"/>
        <v>0</v>
      </c>
      <c r="BC31" s="39">
        <f t="shared" si="53"/>
        <v>0</v>
      </c>
      <c r="BD31" s="39">
        <f t="shared" si="53"/>
        <v>0</v>
      </c>
      <c r="BE31" s="39">
        <f t="shared" si="53"/>
        <v>0</v>
      </c>
      <c r="BF31" s="39">
        <f t="shared" si="53"/>
        <v>0</v>
      </c>
      <c r="BG31" s="39">
        <f t="shared" si="53"/>
        <v>0</v>
      </c>
      <c r="BH31" s="39">
        <f t="shared" si="53"/>
        <v>0</v>
      </c>
      <c r="BI31" s="39">
        <f t="shared" si="53"/>
        <v>0</v>
      </c>
      <c r="BJ31" s="39">
        <f t="shared" si="53"/>
        <v>0</v>
      </c>
      <c r="BK31" s="39">
        <f t="shared" si="53"/>
        <v>0</v>
      </c>
      <c r="BL31" s="39">
        <f t="shared" si="53"/>
        <v>0</v>
      </c>
      <c r="BM31" s="39">
        <f t="shared" si="53"/>
        <v>0</v>
      </c>
      <c r="BN31" s="39">
        <f t="shared" si="53"/>
        <v>0</v>
      </c>
      <c r="BO31" s="39">
        <f t="shared" si="53"/>
        <v>0</v>
      </c>
      <c r="BP31" s="39">
        <f t="shared" si="53"/>
        <v>0</v>
      </c>
      <c r="BQ31" s="39">
        <f t="shared" si="53"/>
        <v>0</v>
      </c>
      <c r="BR31" s="39">
        <f t="shared" si="53"/>
        <v>0</v>
      </c>
      <c r="BS31" s="39">
        <f t="shared" si="53"/>
        <v>0</v>
      </c>
      <c r="BT31" s="39">
        <f t="shared" si="53"/>
        <v>0</v>
      </c>
      <c r="BU31" s="39">
        <f t="shared" si="53"/>
        <v>0</v>
      </c>
      <c r="BV31" s="39">
        <f t="shared" si="53"/>
        <v>0</v>
      </c>
      <c r="BW31" s="39">
        <f t="shared" si="53"/>
        <v>0</v>
      </c>
      <c r="BX31" s="39">
        <f t="shared" si="53"/>
        <v>0</v>
      </c>
      <c r="BY31" s="39">
        <f t="shared" si="53"/>
        <v>0</v>
      </c>
      <c r="BZ31" s="39">
        <f t="shared" si="53"/>
        <v>0</v>
      </c>
      <c r="CA31" s="39">
        <f t="shared" si="53"/>
        <v>0</v>
      </c>
      <c r="CB31" s="39">
        <f t="shared" si="53"/>
        <v>2843.38</v>
      </c>
      <c r="CC31" s="39">
        <f t="shared" si="53"/>
        <v>3758.4</v>
      </c>
      <c r="CD31" s="39">
        <f t="shared" si="53"/>
        <v>915.02</v>
      </c>
      <c r="CE31" s="39">
        <f t="shared" ref="CE31" si="54">SUM(CE11:CE30)</f>
        <v>84549.13</v>
      </c>
    </row>
    <row r="33" spans="1:34" x14ac:dyDescent="0.25">
      <c r="AD33" s="138"/>
      <c r="AE33" s="138"/>
      <c r="AF33" s="138"/>
      <c r="AG33" s="138"/>
      <c r="AH33" s="138"/>
    </row>
    <row r="34" spans="1:34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X34" s="144"/>
      <c r="Y34" s="144"/>
      <c r="Z34" s="144"/>
      <c r="AD34" s="138"/>
      <c r="AE34" s="138"/>
      <c r="AF34" s="138"/>
      <c r="AG34" s="138"/>
      <c r="AH34" s="138"/>
    </row>
    <row r="35" spans="1:34" x14ac:dyDescent="0.25">
      <c r="X35" s="144"/>
      <c r="Y35" s="144"/>
      <c r="Z35" s="144"/>
      <c r="AE35" s="71"/>
    </row>
    <row r="36" spans="1:34" x14ac:dyDescent="0.25">
      <c r="AE36" s="71"/>
    </row>
  </sheetData>
  <mergeCells count="4">
    <mergeCell ref="F1:N3"/>
    <mergeCell ref="F5:M7"/>
    <mergeCell ref="AD33:AH34"/>
    <mergeCell ref="X34:Z35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BA7C-66B3-467D-8447-49ACB2445909}">
  <dimension ref="A1:CE36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5" sqref="F5:M7"/>
    </sheetView>
  </sheetViews>
  <sheetFormatPr defaultRowHeight="15" x14ac:dyDescent="0.25"/>
  <cols>
    <col min="1" max="1" width="19.28515625" customWidth="1"/>
    <col min="2" max="2" width="14" customWidth="1"/>
    <col min="3" max="6" width="9.42578125" bestFit="1" customWidth="1"/>
    <col min="10" max="10" width="9.42578125" bestFit="1" customWidth="1"/>
    <col min="16" max="16" width="8.85546875" customWidth="1"/>
    <col min="19" max="20" width="10.140625" bestFit="1" customWidth="1"/>
    <col min="21" max="22" width="12.7109375" bestFit="1" customWidth="1"/>
    <col min="23" max="23" width="13.5703125" bestFit="1" customWidth="1"/>
    <col min="24" max="25" width="11.42578125" customWidth="1"/>
    <col min="26" max="26" width="12.140625" bestFit="1" customWidth="1"/>
    <col min="27" max="28" width="11.42578125" bestFit="1" customWidth="1"/>
    <col min="29" max="29" width="12.140625" bestFit="1" customWidth="1"/>
    <col min="30" max="30" width="9.42578125" customWidth="1"/>
    <col min="31" max="31" width="10.140625" bestFit="1" customWidth="1"/>
    <col min="32" max="32" width="9.42578125" customWidth="1"/>
    <col min="33" max="33" width="10.140625" bestFit="1" customWidth="1"/>
    <col min="34" max="34" width="10.85546875" bestFit="1" customWidth="1"/>
    <col min="35" max="36" width="11.42578125" customWidth="1"/>
    <col min="37" max="37" width="12.140625" bestFit="1" customWidth="1"/>
    <col min="38" max="38" width="12" customWidth="1"/>
    <col min="39" max="39" width="12.140625" customWidth="1"/>
    <col min="40" max="40" width="11.7109375" customWidth="1"/>
    <col min="41" max="79" width="9.42578125" customWidth="1"/>
    <col min="80" max="81" width="10.140625" customWidth="1"/>
    <col min="82" max="82" width="10.85546875" bestFit="1" customWidth="1"/>
    <col min="83" max="83" width="13.5703125" bestFit="1" customWidth="1"/>
  </cols>
  <sheetData>
    <row r="1" spans="1:83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134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</row>
    <row r="3" spans="1:83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10"/>
      <c r="E5" s="10"/>
      <c r="F5" s="140" t="s">
        <v>131</v>
      </c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10"/>
      <c r="E6" s="10"/>
      <c r="F6" s="140"/>
      <c r="G6" s="140"/>
      <c r="H6" s="140"/>
      <c r="I6" s="140"/>
      <c r="J6" s="140"/>
      <c r="K6" s="140"/>
      <c r="L6" s="140"/>
      <c r="M6" s="1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10"/>
      <c r="E7" s="10"/>
      <c r="F7" s="140"/>
      <c r="G7" s="140"/>
      <c r="H7" s="140"/>
      <c r="I7" s="140"/>
      <c r="J7" s="140"/>
      <c r="K7" s="140"/>
      <c r="L7" s="140"/>
      <c r="M7" s="1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10"/>
      <c r="E8" s="10"/>
      <c r="F8" s="93"/>
      <c r="G8" s="93"/>
      <c r="H8" s="93"/>
      <c r="I8" s="93"/>
      <c r="J8" s="93"/>
      <c r="K8" s="93"/>
      <c r="L8" s="93"/>
      <c r="M8" s="9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C9" s="97" t="s">
        <v>132</v>
      </c>
      <c r="D9" s="97" t="s">
        <v>132</v>
      </c>
      <c r="E9" s="97" t="s">
        <v>132</v>
      </c>
      <c r="F9" s="97" t="s">
        <v>132</v>
      </c>
      <c r="J9" s="97" t="s">
        <v>132</v>
      </c>
      <c r="U9" s="97" t="s">
        <v>132</v>
      </c>
      <c r="X9" s="97" t="s">
        <v>132</v>
      </c>
      <c r="AA9" s="97" t="s">
        <v>132</v>
      </c>
      <c r="AE9" s="97" t="s">
        <v>132</v>
      </c>
      <c r="AI9" s="97" t="s">
        <v>132</v>
      </c>
      <c r="AL9" s="97" t="s">
        <v>132</v>
      </c>
      <c r="CB9" s="97" t="s">
        <v>132</v>
      </c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112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80</v>
      </c>
      <c r="V10" s="63" t="s">
        <v>113</v>
      </c>
      <c r="W10" s="50" t="s">
        <v>25</v>
      </c>
      <c r="X10" s="48" t="s">
        <v>141</v>
      </c>
      <c r="Y10" s="63" t="s">
        <v>114</v>
      </c>
      <c r="Z10" s="51" t="s">
        <v>26</v>
      </c>
      <c r="AA10" s="48" t="s">
        <v>161</v>
      </c>
      <c r="AB10" s="63" t="s">
        <v>115</v>
      </c>
      <c r="AC10" s="51" t="s">
        <v>28</v>
      </c>
      <c r="AD10" s="64" t="s">
        <v>84</v>
      </c>
      <c r="AE10" s="48" t="s">
        <v>159</v>
      </c>
      <c r="AF10" s="64" t="s">
        <v>116</v>
      </c>
      <c r="AG10" s="63" t="s">
        <v>160</v>
      </c>
      <c r="AH10" s="51" t="s">
        <v>30</v>
      </c>
      <c r="AI10" s="48" t="s">
        <v>140</v>
      </c>
      <c r="AJ10" s="63" t="s">
        <v>31</v>
      </c>
      <c r="AK10" s="51" t="s">
        <v>32</v>
      </c>
      <c r="AL10" s="48" t="s">
        <v>88</v>
      </c>
      <c r="AM10" s="63" t="s">
        <v>33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147</v>
      </c>
      <c r="AS10" s="63" t="s">
        <v>148</v>
      </c>
      <c r="AT10" s="51" t="s">
        <v>38</v>
      </c>
      <c r="AU10" s="48" t="s">
        <v>149</v>
      </c>
      <c r="AV10" s="63" t="s">
        <v>158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31</v>
      </c>
      <c r="D11" s="32">
        <f>C11-E11-F11-G11-H11-I11-J11</f>
        <v>26</v>
      </c>
      <c r="E11" s="32">
        <v>4</v>
      </c>
      <c r="F11" s="32"/>
      <c r="G11" s="32"/>
      <c r="H11" s="32"/>
      <c r="I11" s="32"/>
      <c r="J11" s="32">
        <v>1</v>
      </c>
      <c r="K11" s="32"/>
      <c r="L11" s="32"/>
      <c r="M11" s="32"/>
      <c r="N11" s="32"/>
      <c r="O11" s="32"/>
      <c r="P11" s="40"/>
      <c r="Q11" s="40"/>
      <c r="R11" s="40"/>
      <c r="S11" s="33">
        <f>'ILK EKRAN D-K ÜCR'!N6</f>
        <v>1428.48</v>
      </c>
      <c r="T11" s="33">
        <f>'ILK EKRAN D-K ÜCR'!O6</f>
        <v>1887.93</v>
      </c>
      <c r="U11" s="32">
        <f>S11*C11</f>
        <v>44282.879999999997</v>
      </c>
      <c r="V11" s="32">
        <f>C11*T11</f>
        <v>58525.83</v>
      </c>
      <c r="W11" s="31">
        <f>V11-U11</f>
        <v>14242.95</v>
      </c>
      <c r="X11" s="32">
        <f>(C11-E11-H11)*$B$1</f>
        <v>4935.87</v>
      </c>
      <c r="Y11" s="32">
        <f>(C11-E11-H11)*$C$1</f>
        <v>6345.54</v>
      </c>
      <c r="Z11" s="31">
        <f>Y11-X11</f>
        <v>1409.67</v>
      </c>
      <c r="AA11" s="32">
        <v>3093.57</v>
      </c>
      <c r="AB11" s="32">
        <v>3977.2</v>
      </c>
      <c r="AC11" s="31">
        <f>AB11-AA11</f>
        <v>883.63</v>
      </c>
      <c r="AD11" s="33">
        <v>11.89</v>
      </c>
      <c r="AE11" s="32">
        <f>(C11-E11-F11-G11-H11-I11-J11+K11+L11+M11+N11+O11)*AD11</f>
        <v>309.14</v>
      </c>
      <c r="AF11" s="33">
        <v>15.28</v>
      </c>
      <c r="AG11" s="33">
        <f>(C11-E11-F11-G11-H11-I11-J11+K11+L11+M11+N11+O11)*AF11</f>
        <v>397.28</v>
      </c>
      <c r="AH11" s="34">
        <f>AG11-AE11</f>
        <v>88.14</v>
      </c>
      <c r="AI11" s="32">
        <f>U11*0.15</f>
        <v>6642.43</v>
      </c>
      <c r="AJ11" s="32">
        <f>V11*0.22</f>
        <v>12875.68</v>
      </c>
      <c r="AK11" s="31">
        <f>AJ11-AI11</f>
        <v>6233.25</v>
      </c>
      <c r="AL11" s="32">
        <f>15*7</f>
        <v>105</v>
      </c>
      <c r="AM11" s="32">
        <f>7*19.28</f>
        <v>134.96</v>
      </c>
      <c r="AN11" s="31">
        <f>AM11-AL11</f>
        <v>29.96</v>
      </c>
      <c r="AO11" s="40"/>
      <c r="AP11" s="32"/>
      <c r="AQ11" s="31">
        <f>AP11-AO11</f>
        <v>0</v>
      </c>
      <c r="AR11" s="40"/>
      <c r="AS11" s="32"/>
      <c r="AT11" s="31">
        <f>AS11-AR11</f>
        <v>0</v>
      </c>
      <c r="AU11" s="32"/>
      <c r="AV11" s="32"/>
      <c r="AW11" s="31">
        <f>AV11-AU11</f>
        <v>0</v>
      </c>
      <c r="AX11" s="40"/>
      <c r="AY11" s="32"/>
      <c r="AZ11" s="31">
        <f>AY11-AX11</f>
        <v>0</v>
      </c>
      <c r="BA11" s="32"/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</f>
        <v>1428.48</v>
      </c>
      <c r="CC11" s="33">
        <f>T11</f>
        <v>1887.93</v>
      </c>
      <c r="CD11" s="35">
        <f>CC11-CB11</f>
        <v>459.45</v>
      </c>
      <c r="CE11" s="36">
        <f>CA11+BX11+BU11+BR11+BO11+BL11+BI11+BF11+BC11+AZ11+AW11+AT11+AQ11+AN11+AK11+AH11+AC11+W11+Z11-CD11</f>
        <v>22428.15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31</v>
      </c>
      <c r="D12" s="32">
        <f t="shared" ref="D12:D30" si="0">C12-E12-F12-G12-H12-I12-J12</f>
        <v>26</v>
      </c>
      <c r="E12" s="32">
        <v>4</v>
      </c>
      <c r="F12" s="32"/>
      <c r="G12" s="32"/>
      <c r="H12" s="32"/>
      <c r="I12" s="32"/>
      <c r="J12" s="32">
        <v>1</v>
      </c>
      <c r="K12" s="32"/>
      <c r="L12" s="32"/>
      <c r="M12" s="32"/>
      <c r="N12" s="32"/>
      <c r="O12" s="32"/>
      <c r="P12" s="40"/>
      <c r="Q12" s="40"/>
      <c r="R12" s="40"/>
      <c r="S12" s="33">
        <f>'ILK EKRAN D-K ÜCR'!N7</f>
        <v>1414.9</v>
      </c>
      <c r="T12" s="33">
        <f>'ILK EKRAN D-K ÜCR'!O7</f>
        <v>1870.47</v>
      </c>
      <c r="U12" s="32">
        <f t="shared" ref="U12:U30" si="1">S12*C12</f>
        <v>43861.9</v>
      </c>
      <c r="V12" s="32">
        <f t="shared" ref="V12:V30" si="2">C12*T12</f>
        <v>57984.57</v>
      </c>
      <c r="W12" s="31">
        <f t="shared" ref="W12:W30" si="3">V12-U12</f>
        <v>14122.67</v>
      </c>
      <c r="X12" s="32">
        <f t="shared" ref="X12:X30" si="4">(C12-E12-H12)*$B$1</f>
        <v>4935.87</v>
      </c>
      <c r="Y12" s="32">
        <f t="shared" ref="Y12:Y30" si="5">(C12-E12-H12)*$C$1</f>
        <v>6345.54</v>
      </c>
      <c r="Z12" s="31">
        <f t="shared" ref="Z12:Z30" si="6">Y12-X12</f>
        <v>1409.67</v>
      </c>
      <c r="AA12" s="32">
        <v>3093.57</v>
      </c>
      <c r="AB12" s="32">
        <v>3977.2</v>
      </c>
      <c r="AC12" s="31">
        <f t="shared" ref="AC12:AC30" si="7">AB12-AA12</f>
        <v>883.63</v>
      </c>
      <c r="AD12" s="33">
        <v>11.89</v>
      </c>
      <c r="AE12" s="32">
        <f t="shared" ref="AE12:AE30" si="8">(C12-E12-F12-G12-H12-I12-J12+K12+L12+M12+N12+O12)*AD12</f>
        <v>309.14</v>
      </c>
      <c r="AF12" s="33">
        <v>15.28</v>
      </c>
      <c r="AG12" s="33">
        <f t="shared" ref="AG12:AG30" si="9">(C12-E12-F12-G12-H12-I12-J12+K12+L12+M12+N12+O12)*AF12</f>
        <v>397.28</v>
      </c>
      <c r="AH12" s="34">
        <f t="shared" ref="AH12:AH30" si="10">AG12-AE12</f>
        <v>88.14</v>
      </c>
      <c r="AI12" s="32">
        <f t="shared" ref="AI12:AI30" si="11">U12*0.15</f>
        <v>6579.29</v>
      </c>
      <c r="AJ12" s="32">
        <f t="shared" ref="AJ12:AJ30" si="12">V12*0.22</f>
        <v>12756.61</v>
      </c>
      <c r="AK12" s="31">
        <f t="shared" ref="AK12:AK30" si="13">AJ12-AI12</f>
        <v>6177.32</v>
      </c>
      <c r="AL12" s="32">
        <f t="shared" ref="AL12:AL26" si="14">15*7</f>
        <v>105</v>
      </c>
      <c r="AM12" s="32">
        <f t="shared" ref="AM12:AM26" si="15">7*19.28</f>
        <v>134.96</v>
      </c>
      <c r="AN12" s="31">
        <f t="shared" ref="AN12:AN26" si="16">AM12-AL12</f>
        <v>29.96</v>
      </c>
      <c r="AO12" s="40"/>
      <c r="AP12" s="32"/>
      <c r="AQ12" s="31">
        <f t="shared" ref="AQ12:AQ30" si="17">AP12-AO12</f>
        <v>0</v>
      </c>
      <c r="AR12" s="40"/>
      <c r="AS12" s="32"/>
      <c r="AT12" s="31">
        <f t="shared" ref="AT12:AT30" si="18">AS12-AR12</f>
        <v>0</v>
      </c>
      <c r="AU12" s="32"/>
      <c r="AV12" s="32"/>
      <c r="AW12" s="31">
        <f t="shared" ref="AW12:AW30" si="19">AV12-AU12</f>
        <v>0</v>
      </c>
      <c r="AX12" s="40"/>
      <c r="AY12" s="32"/>
      <c r="AZ12" s="31">
        <f t="shared" ref="AZ12:AZ30" si="20">AY12-AX12</f>
        <v>0</v>
      </c>
      <c r="BA12" s="32"/>
      <c r="BB12" s="32"/>
      <c r="BC12" s="31">
        <f t="shared" ref="BC12:BC30" si="21">BB12-BA12</f>
        <v>0</v>
      </c>
      <c r="BD12" s="32">
        <f t="shared" ref="BD12:BD30" si="22">((S12/7.5)*1.75)*N12</f>
        <v>0</v>
      </c>
      <c r="BE12" s="32">
        <f t="shared" ref="BE12:BE30" si="23">((T12/7.5)*1.75)*N12</f>
        <v>0</v>
      </c>
      <c r="BF12" s="31">
        <f t="shared" ref="BF12:BF30" si="24">BE12-BD12</f>
        <v>0</v>
      </c>
      <c r="BG12" s="32">
        <f t="shared" ref="BG12:BG30" si="25">(((S12*3)/7.5)*O12)</f>
        <v>0</v>
      </c>
      <c r="BH12" s="32">
        <f t="shared" ref="BH12:BH30" si="26">(((T12*3)/7.5)*O12)</f>
        <v>0</v>
      </c>
      <c r="BI12" s="31">
        <f t="shared" ref="BI12:BI30" si="27">BH12-BG12</f>
        <v>0</v>
      </c>
      <c r="BJ12" s="32">
        <f t="shared" ref="BJ12:BJ30" si="28">(((S12*3)/7.5)*P12)</f>
        <v>0</v>
      </c>
      <c r="BK12" s="32">
        <f t="shared" ref="BK12:BK30" si="29">(((T12*3)/7.5)*P12)</f>
        <v>0</v>
      </c>
      <c r="BL12" s="31">
        <f t="shared" ref="BL12:BL30" si="30">BK12-BJ12</f>
        <v>0</v>
      </c>
      <c r="BM12" s="32">
        <f t="shared" ref="BM12:BM30" si="31">(S12*2)*K12</f>
        <v>0</v>
      </c>
      <c r="BN12" s="32">
        <f t="shared" ref="BN12:BN30" si="32">(T12*2)*K12</f>
        <v>0</v>
      </c>
      <c r="BO12" s="31">
        <f t="shared" ref="BO12:BO30" si="33">BN12-BM12</f>
        <v>0</v>
      </c>
      <c r="BP12" s="32">
        <f t="shared" ref="BP12:BP30" si="34">(S12*2)*L12</f>
        <v>0</v>
      </c>
      <c r="BQ12" s="32">
        <f t="shared" ref="BQ12:BQ30" si="35">(T12*2)*L12</f>
        <v>0</v>
      </c>
      <c r="BR12" s="31">
        <f t="shared" ref="BR12:BR30" si="36">BQ12-BP12</f>
        <v>0</v>
      </c>
      <c r="BS12" s="32">
        <f t="shared" ref="BS12:BS30" si="37">(S12*2)*M12</f>
        <v>0</v>
      </c>
      <c r="BT12" s="32">
        <f t="shared" ref="BT12:BT30" si="38">(T12*2)*M12</f>
        <v>0</v>
      </c>
      <c r="BU12" s="31">
        <f t="shared" ref="BU12:BU30" si="39">BT12-BS12</f>
        <v>0</v>
      </c>
      <c r="BV12" s="32">
        <f t="shared" ref="BV12:BV30" si="40">((S12/7.5)*0.15)*R12</f>
        <v>0</v>
      </c>
      <c r="BW12" s="32">
        <f t="shared" ref="BW12:BW30" si="41">((T12/7.5)*0.15)*R12</f>
        <v>0</v>
      </c>
      <c r="BX12" s="31">
        <f t="shared" ref="BX12:BX30" si="42">BW12-BV12</f>
        <v>0</v>
      </c>
      <c r="BY12" s="32">
        <f t="shared" ref="BY12:BY30" si="43">((S12/7.5)*2)*Q12</f>
        <v>0</v>
      </c>
      <c r="BZ12" s="32">
        <f t="shared" ref="BZ12:BZ30" si="44">((T12/7.5)*2)*Q12</f>
        <v>0</v>
      </c>
      <c r="CA12" s="31">
        <f t="shared" ref="CA12:CA30" si="45">BZ12-BY12</f>
        <v>0</v>
      </c>
      <c r="CB12" s="33">
        <f t="shared" ref="CB12:CB30" si="46">S12</f>
        <v>1414.9</v>
      </c>
      <c r="CC12" s="33">
        <f t="shared" ref="CC12:CC30" si="47">T12</f>
        <v>1870.47</v>
      </c>
      <c r="CD12" s="35">
        <f t="shared" ref="CD12:CD30" si="48">CC12-CB12</f>
        <v>455.57</v>
      </c>
      <c r="CE12" s="36">
        <f t="shared" ref="CE12:CE30" si="49">CA12+BX12+BU12+BR12+BO12+BL12+BI12+BF12+BC12+AZ12+AW12+AT12+AQ12+AN12+AK12+AH12+AC12+W12+Z12-CD12</f>
        <v>22255.82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31</v>
      </c>
      <c r="D13" s="32">
        <f t="shared" si="0"/>
        <v>26</v>
      </c>
      <c r="E13" s="32">
        <v>4</v>
      </c>
      <c r="F13" s="32"/>
      <c r="G13" s="32"/>
      <c r="H13" s="32"/>
      <c r="I13" s="32"/>
      <c r="J13" s="32">
        <v>1</v>
      </c>
      <c r="K13" s="32"/>
      <c r="L13" s="32"/>
      <c r="M13" s="32"/>
      <c r="N13" s="32"/>
      <c r="O13" s="32"/>
      <c r="P13" s="40"/>
      <c r="Q13" s="40"/>
      <c r="R13" s="40"/>
      <c r="S13" s="33">
        <f>'ILK EKRAN D-K ÜCR'!N8</f>
        <v>0</v>
      </c>
      <c r="T13" s="33">
        <f>'ILK EKRAN D-K ÜCR'!O8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4935.87</v>
      </c>
      <c r="Y13" s="32">
        <f t="shared" si="5"/>
        <v>6345.54</v>
      </c>
      <c r="Z13" s="31">
        <f t="shared" si="6"/>
        <v>1409.67</v>
      </c>
      <c r="AA13" s="32">
        <v>3093.57</v>
      </c>
      <c r="AB13" s="32">
        <v>3977.2</v>
      </c>
      <c r="AC13" s="31">
        <f t="shared" si="7"/>
        <v>883.63</v>
      </c>
      <c r="AD13" s="33">
        <v>11.89</v>
      </c>
      <c r="AE13" s="32">
        <f t="shared" si="8"/>
        <v>309.14</v>
      </c>
      <c r="AF13" s="33">
        <v>15.28</v>
      </c>
      <c r="AG13" s="33">
        <f t="shared" si="9"/>
        <v>397.28</v>
      </c>
      <c r="AH13" s="34">
        <f t="shared" si="10"/>
        <v>88.14</v>
      </c>
      <c r="AI13" s="32">
        <f t="shared" si="11"/>
        <v>0</v>
      </c>
      <c r="AJ13" s="32">
        <f t="shared" si="12"/>
        <v>0</v>
      </c>
      <c r="AK13" s="31">
        <f t="shared" si="13"/>
        <v>0</v>
      </c>
      <c r="AL13" s="32">
        <f t="shared" si="14"/>
        <v>105</v>
      </c>
      <c r="AM13" s="32">
        <f t="shared" si="15"/>
        <v>134.96</v>
      </c>
      <c r="AN13" s="31">
        <f t="shared" si="16"/>
        <v>29.96</v>
      </c>
      <c r="AO13" s="40"/>
      <c r="AP13" s="32"/>
      <c r="AQ13" s="31">
        <f t="shared" si="17"/>
        <v>0</v>
      </c>
      <c r="AR13" s="40"/>
      <c r="AS13" s="32"/>
      <c r="AT13" s="31">
        <f t="shared" si="18"/>
        <v>0</v>
      </c>
      <c r="AU13" s="32"/>
      <c r="AV13" s="32"/>
      <c r="AW13" s="31">
        <f t="shared" si="19"/>
        <v>0</v>
      </c>
      <c r="AX13" s="40"/>
      <c r="AY13" s="32"/>
      <c r="AZ13" s="31">
        <f t="shared" si="20"/>
        <v>0</v>
      </c>
      <c r="BA13" s="32"/>
      <c r="BB13" s="32"/>
      <c r="BC13" s="31">
        <f t="shared" si="21"/>
        <v>0</v>
      </c>
      <c r="BD13" s="32">
        <f t="shared" si="22"/>
        <v>0</v>
      </c>
      <c r="BE13" s="32">
        <f t="shared" si="23"/>
        <v>0</v>
      </c>
      <c r="BF13" s="31">
        <f t="shared" si="24"/>
        <v>0</v>
      </c>
      <c r="BG13" s="32">
        <f t="shared" si="25"/>
        <v>0</v>
      </c>
      <c r="BH13" s="32">
        <f t="shared" si="26"/>
        <v>0</v>
      </c>
      <c r="BI13" s="31">
        <f t="shared" si="27"/>
        <v>0</v>
      </c>
      <c r="BJ13" s="32">
        <f t="shared" si="28"/>
        <v>0</v>
      </c>
      <c r="BK13" s="32">
        <f t="shared" si="29"/>
        <v>0</v>
      </c>
      <c r="BL13" s="31">
        <f t="shared" si="30"/>
        <v>0</v>
      </c>
      <c r="BM13" s="32">
        <f t="shared" si="31"/>
        <v>0</v>
      </c>
      <c r="BN13" s="32">
        <f t="shared" si="32"/>
        <v>0</v>
      </c>
      <c r="BO13" s="31">
        <f t="shared" si="33"/>
        <v>0</v>
      </c>
      <c r="BP13" s="32">
        <f t="shared" si="34"/>
        <v>0</v>
      </c>
      <c r="BQ13" s="32">
        <f t="shared" si="35"/>
        <v>0</v>
      </c>
      <c r="BR13" s="31">
        <f t="shared" si="36"/>
        <v>0</v>
      </c>
      <c r="BS13" s="32">
        <f t="shared" si="37"/>
        <v>0</v>
      </c>
      <c r="BT13" s="32">
        <f t="shared" si="38"/>
        <v>0</v>
      </c>
      <c r="BU13" s="31">
        <f t="shared" si="39"/>
        <v>0</v>
      </c>
      <c r="BV13" s="32">
        <f t="shared" si="40"/>
        <v>0</v>
      </c>
      <c r="BW13" s="32">
        <f t="shared" si="41"/>
        <v>0</v>
      </c>
      <c r="BX13" s="31">
        <f t="shared" si="42"/>
        <v>0</v>
      </c>
      <c r="BY13" s="32">
        <f t="shared" si="43"/>
        <v>0</v>
      </c>
      <c r="BZ13" s="32">
        <f t="shared" si="44"/>
        <v>0</v>
      </c>
      <c r="CA13" s="31">
        <f t="shared" si="45"/>
        <v>0</v>
      </c>
      <c r="CB13" s="33">
        <f t="shared" si="46"/>
        <v>0</v>
      </c>
      <c r="CC13" s="33">
        <f t="shared" si="47"/>
        <v>0</v>
      </c>
      <c r="CD13" s="35">
        <f t="shared" si="48"/>
        <v>0</v>
      </c>
      <c r="CE13" s="36">
        <f t="shared" si="49"/>
        <v>2411.4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31</v>
      </c>
      <c r="D14" s="32">
        <f t="shared" si="0"/>
        <v>26</v>
      </c>
      <c r="E14" s="32">
        <v>4</v>
      </c>
      <c r="F14" s="32"/>
      <c r="G14" s="32"/>
      <c r="H14" s="32"/>
      <c r="I14" s="32"/>
      <c r="J14" s="32">
        <v>1</v>
      </c>
      <c r="K14" s="32"/>
      <c r="L14" s="32"/>
      <c r="M14" s="32"/>
      <c r="N14" s="32"/>
      <c r="O14" s="32"/>
      <c r="P14" s="40"/>
      <c r="Q14" s="40"/>
      <c r="R14" s="40"/>
      <c r="S14" s="33">
        <f>'ILK EKRAN D-K ÜCR'!N9</f>
        <v>0</v>
      </c>
      <c r="T14" s="33">
        <f>'ILK EKRAN D-K ÜCR'!O9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4935.87</v>
      </c>
      <c r="Y14" s="32">
        <f t="shared" si="5"/>
        <v>6345.54</v>
      </c>
      <c r="Z14" s="31">
        <f t="shared" si="6"/>
        <v>1409.67</v>
      </c>
      <c r="AA14" s="32">
        <v>3093.57</v>
      </c>
      <c r="AB14" s="32">
        <v>3977.2</v>
      </c>
      <c r="AC14" s="31">
        <f t="shared" si="7"/>
        <v>883.63</v>
      </c>
      <c r="AD14" s="33">
        <v>11.89</v>
      </c>
      <c r="AE14" s="32">
        <f t="shared" si="8"/>
        <v>309.14</v>
      </c>
      <c r="AF14" s="33">
        <v>15.28</v>
      </c>
      <c r="AG14" s="33">
        <f t="shared" si="9"/>
        <v>397.28</v>
      </c>
      <c r="AH14" s="34">
        <f t="shared" si="10"/>
        <v>88.14</v>
      </c>
      <c r="AI14" s="32">
        <f t="shared" si="11"/>
        <v>0</v>
      </c>
      <c r="AJ14" s="32">
        <f t="shared" si="12"/>
        <v>0</v>
      </c>
      <c r="AK14" s="31">
        <f t="shared" si="13"/>
        <v>0</v>
      </c>
      <c r="AL14" s="32">
        <f t="shared" si="14"/>
        <v>105</v>
      </c>
      <c r="AM14" s="32">
        <f t="shared" si="15"/>
        <v>134.96</v>
      </c>
      <c r="AN14" s="31">
        <f t="shared" si="16"/>
        <v>29.96</v>
      </c>
      <c r="AO14" s="40"/>
      <c r="AP14" s="32"/>
      <c r="AQ14" s="31">
        <f t="shared" si="17"/>
        <v>0</v>
      </c>
      <c r="AR14" s="40"/>
      <c r="AS14" s="32"/>
      <c r="AT14" s="31">
        <f t="shared" si="18"/>
        <v>0</v>
      </c>
      <c r="AU14" s="32"/>
      <c r="AV14" s="32"/>
      <c r="AW14" s="31">
        <f t="shared" si="19"/>
        <v>0</v>
      </c>
      <c r="AX14" s="40"/>
      <c r="AY14" s="32"/>
      <c r="AZ14" s="31">
        <f t="shared" si="20"/>
        <v>0</v>
      </c>
      <c r="BA14" s="32"/>
      <c r="BB14" s="32"/>
      <c r="BC14" s="31">
        <f t="shared" si="21"/>
        <v>0</v>
      </c>
      <c r="BD14" s="32">
        <f t="shared" si="22"/>
        <v>0</v>
      </c>
      <c r="BE14" s="32">
        <f t="shared" si="23"/>
        <v>0</v>
      </c>
      <c r="BF14" s="31">
        <f t="shared" si="24"/>
        <v>0</v>
      </c>
      <c r="BG14" s="32">
        <f t="shared" si="25"/>
        <v>0</v>
      </c>
      <c r="BH14" s="32">
        <f t="shared" si="26"/>
        <v>0</v>
      </c>
      <c r="BI14" s="31">
        <f t="shared" si="27"/>
        <v>0</v>
      </c>
      <c r="BJ14" s="32">
        <f t="shared" si="28"/>
        <v>0</v>
      </c>
      <c r="BK14" s="32">
        <f t="shared" si="29"/>
        <v>0</v>
      </c>
      <c r="BL14" s="31">
        <f t="shared" si="30"/>
        <v>0</v>
      </c>
      <c r="BM14" s="32">
        <f t="shared" si="31"/>
        <v>0</v>
      </c>
      <c r="BN14" s="32">
        <f t="shared" si="32"/>
        <v>0</v>
      </c>
      <c r="BO14" s="31">
        <f t="shared" si="33"/>
        <v>0</v>
      </c>
      <c r="BP14" s="32">
        <f t="shared" si="34"/>
        <v>0</v>
      </c>
      <c r="BQ14" s="32">
        <f t="shared" si="35"/>
        <v>0</v>
      </c>
      <c r="BR14" s="31">
        <f t="shared" si="36"/>
        <v>0</v>
      </c>
      <c r="BS14" s="32">
        <f t="shared" si="37"/>
        <v>0</v>
      </c>
      <c r="BT14" s="32">
        <f t="shared" si="38"/>
        <v>0</v>
      </c>
      <c r="BU14" s="31">
        <f t="shared" si="39"/>
        <v>0</v>
      </c>
      <c r="BV14" s="32">
        <f t="shared" si="40"/>
        <v>0</v>
      </c>
      <c r="BW14" s="32">
        <f t="shared" si="41"/>
        <v>0</v>
      </c>
      <c r="BX14" s="31">
        <f t="shared" si="42"/>
        <v>0</v>
      </c>
      <c r="BY14" s="32">
        <f t="shared" si="43"/>
        <v>0</v>
      </c>
      <c r="BZ14" s="32">
        <f t="shared" si="44"/>
        <v>0</v>
      </c>
      <c r="CA14" s="31">
        <f t="shared" si="45"/>
        <v>0</v>
      </c>
      <c r="CB14" s="33">
        <f t="shared" si="46"/>
        <v>0</v>
      </c>
      <c r="CC14" s="33">
        <f t="shared" si="47"/>
        <v>0</v>
      </c>
      <c r="CD14" s="35">
        <f t="shared" si="48"/>
        <v>0</v>
      </c>
      <c r="CE14" s="36">
        <f t="shared" si="49"/>
        <v>2411.4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31</v>
      </c>
      <c r="D15" s="32">
        <f t="shared" si="0"/>
        <v>26</v>
      </c>
      <c r="E15" s="32">
        <v>4</v>
      </c>
      <c r="F15" s="32"/>
      <c r="G15" s="32"/>
      <c r="H15" s="32"/>
      <c r="I15" s="32"/>
      <c r="J15" s="32">
        <v>1</v>
      </c>
      <c r="K15" s="32"/>
      <c r="L15" s="32"/>
      <c r="M15" s="32"/>
      <c r="N15" s="32"/>
      <c r="O15" s="32"/>
      <c r="P15" s="40"/>
      <c r="Q15" s="40"/>
      <c r="R15" s="40"/>
      <c r="S15" s="33">
        <f>'ILK EKRAN D-K ÜCR'!N10</f>
        <v>0</v>
      </c>
      <c r="T15" s="33">
        <f>'ILK EKRAN D-K ÜCR'!O10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4935.87</v>
      </c>
      <c r="Y15" s="32">
        <f t="shared" si="5"/>
        <v>6345.54</v>
      </c>
      <c r="Z15" s="31">
        <f t="shared" si="6"/>
        <v>1409.67</v>
      </c>
      <c r="AA15" s="32">
        <v>3093.57</v>
      </c>
      <c r="AB15" s="32">
        <v>3977.2</v>
      </c>
      <c r="AC15" s="31">
        <f t="shared" si="7"/>
        <v>883.63</v>
      </c>
      <c r="AD15" s="33">
        <v>11.89</v>
      </c>
      <c r="AE15" s="32">
        <f t="shared" si="8"/>
        <v>309.14</v>
      </c>
      <c r="AF15" s="33">
        <v>15.28</v>
      </c>
      <c r="AG15" s="33">
        <f t="shared" si="9"/>
        <v>397.28</v>
      </c>
      <c r="AH15" s="34">
        <f t="shared" si="10"/>
        <v>88.14</v>
      </c>
      <c r="AI15" s="32">
        <f t="shared" si="11"/>
        <v>0</v>
      </c>
      <c r="AJ15" s="32">
        <f t="shared" si="12"/>
        <v>0</v>
      </c>
      <c r="AK15" s="31">
        <f t="shared" si="13"/>
        <v>0</v>
      </c>
      <c r="AL15" s="32">
        <f t="shared" si="14"/>
        <v>105</v>
      </c>
      <c r="AM15" s="32">
        <f t="shared" si="15"/>
        <v>134.96</v>
      </c>
      <c r="AN15" s="31">
        <f t="shared" si="16"/>
        <v>29.96</v>
      </c>
      <c r="AO15" s="40"/>
      <c r="AP15" s="32"/>
      <c r="AQ15" s="31">
        <f t="shared" si="17"/>
        <v>0</v>
      </c>
      <c r="AR15" s="40"/>
      <c r="AS15" s="32"/>
      <c r="AT15" s="31">
        <f t="shared" si="18"/>
        <v>0</v>
      </c>
      <c r="AU15" s="32"/>
      <c r="AV15" s="32"/>
      <c r="AW15" s="31">
        <f t="shared" si="19"/>
        <v>0</v>
      </c>
      <c r="AX15" s="40"/>
      <c r="AY15" s="32"/>
      <c r="AZ15" s="31">
        <f t="shared" si="20"/>
        <v>0</v>
      </c>
      <c r="BA15" s="32"/>
      <c r="BB15" s="32"/>
      <c r="BC15" s="31">
        <f t="shared" si="21"/>
        <v>0</v>
      </c>
      <c r="BD15" s="32">
        <f t="shared" si="22"/>
        <v>0</v>
      </c>
      <c r="BE15" s="32">
        <f t="shared" si="23"/>
        <v>0</v>
      </c>
      <c r="BF15" s="31">
        <f t="shared" si="24"/>
        <v>0</v>
      </c>
      <c r="BG15" s="32">
        <f t="shared" si="25"/>
        <v>0</v>
      </c>
      <c r="BH15" s="32">
        <f t="shared" si="26"/>
        <v>0</v>
      </c>
      <c r="BI15" s="31">
        <f t="shared" si="27"/>
        <v>0</v>
      </c>
      <c r="BJ15" s="32">
        <f t="shared" si="28"/>
        <v>0</v>
      </c>
      <c r="BK15" s="32">
        <f t="shared" si="29"/>
        <v>0</v>
      </c>
      <c r="BL15" s="31">
        <f t="shared" si="30"/>
        <v>0</v>
      </c>
      <c r="BM15" s="32">
        <f t="shared" si="31"/>
        <v>0</v>
      </c>
      <c r="BN15" s="32">
        <f t="shared" si="32"/>
        <v>0</v>
      </c>
      <c r="BO15" s="31">
        <f t="shared" si="33"/>
        <v>0</v>
      </c>
      <c r="BP15" s="32">
        <f t="shared" si="34"/>
        <v>0</v>
      </c>
      <c r="BQ15" s="32">
        <f t="shared" si="35"/>
        <v>0</v>
      </c>
      <c r="BR15" s="31">
        <f t="shared" si="36"/>
        <v>0</v>
      </c>
      <c r="BS15" s="32">
        <f t="shared" si="37"/>
        <v>0</v>
      </c>
      <c r="BT15" s="32">
        <f t="shared" si="38"/>
        <v>0</v>
      </c>
      <c r="BU15" s="31">
        <f t="shared" si="39"/>
        <v>0</v>
      </c>
      <c r="BV15" s="32">
        <f t="shared" si="40"/>
        <v>0</v>
      </c>
      <c r="BW15" s="32">
        <f t="shared" si="41"/>
        <v>0</v>
      </c>
      <c r="BX15" s="31">
        <f t="shared" si="42"/>
        <v>0</v>
      </c>
      <c r="BY15" s="32">
        <f t="shared" si="43"/>
        <v>0</v>
      </c>
      <c r="BZ15" s="32">
        <f t="shared" si="44"/>
        <v>0</v>
      </c>
      <c r="CA15" s="31">
        <f t="shared" si="45"/>
        <v>0</v>
      </c>
      <c r="CB15" s="33">
        <f t="shared" si="46"/>
        <v>0</v>
      </c>
      <c r="CC15" s="33">
        <f t="shared" si="47"/>
        <v>0</v>
      </c>
      <c r="CD15" s="35">
        <f t="shared" si="48"/>
        <v>0</v>
      </c>
      <c r="CE15" s="36">
        <f t="shared" si="49"/>
        <v>2411.4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31</v>
      </c>
      <c r="D16" s="32">
        <f t="shared" si="0"/>
        <v>26</v>
      </c>
      <c r="E16" s="32">
        <v>4</v>
      </c>
      <c r="F16" s="32"/>
      <c r="G16" s="32"/>
      <c r="H16" s="32"/>
      <c r="I16" s="32"/>
      <c r="J16" s="32">
        <v>1</v>
      </c>
      <c r="K16" s="32"/>
      <c r="L16" s="32"/>
      <c r="M16" s="32"/>
      <c r="N16" s="32"/>
      <c r="O16" s="32"/>
      <c r="P16" s="40"/>
      <c r="Q16" s="40"/>
      <c r="R16" s="40"/>
      <c r="S16" s="33">
        <f>'ILK EKRAN D-K ÜCR'!N11</f>
        <v>0</v>
      </c>
      <c r="T16" s="33">
        <f>'ILK EKRAN D-K ÜCR'!O11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4935.87</v>
      </c>
      <c r="Y16" s="32">
        <f t="shared" si="5"/>
        <v>6345.54</v>
      </c>
      <c r="Z16" s="31">
        <f t="shared" si="6"/>
        <v>1409.67</v>
      </c>
      <c r="AA16" s="32">
        <v>3093.57</v>
      </c>
      <c r="AB16" s="32">
        <v>3977.2</v>
      </c>
      <c r="AC16" s="31">
        <f t="shared" si="7"/>
        <v>883.63</v>
      </c>
      <c r="AD16" s="33">
        <v>11.89</v>
      </c>
      <c r="AE16" s="32">
        <f t="shared" si="8"/>
        <v>309.14</v>
      </c>
      <c r="AF16" s="33">
        <v>15.28</v>
      </c>
      <c r="AG16" s="33">
        <f t="shared" si="9"/>
        <v>397.28</v>
      </c>
      <c r="AH16" s="34">
        <f t="shared" si="10"/>
        <v>88.14</v>
      </c>
      <c r="AI16" s="32">
        <f t="shared" si="11"/>
        <v>0</v>
      </c>
      <c r="AJ16" s="32">
        <f t="shared" si="12"/>
        <v>0</v>
      </c>
      <c r="AK16" s="31">
        <f t="shared" si="13"/>
        <v>0</v>
      </c>
      <c r="AL16" s="32">
        <f t="shared" si="14"/>
        <v>105</v>
      </c>
      <c r="AM16" s="32">
        <f t="shared" si="15"/>
        <v>134.96</v>
      </c>
      <c r="AN16" s="31">
        <f t="shared" si="16"/>
        <v>29.96</v>
      </c>
      <c r="AO16" s="40"/>
      <c r="AP16" s="32"/>
      <c r="AQ16" s="31">
        <f t="shared" si="17"/>
        <v>0</v>
      </c>
      <c r="AR16" s="40"/>
      <c r="AS16" s="32"/>
      <c r="AT16" s="31">
        <f t="shared" si="18"/>
        <v>0</v>
      </c>
      <c r="AU16" s="32"/>
      <c r="AV16" s="32"/>
      <c r="AW16" s="31">
        <f t="shared" si="19"/>
        <v>0</v>
      </c>
      <c r="AX16" s="40"/>
      <c r="AY16" s="32"/>
      <c r="AZ16" s="31">
        <f t="shared" si="20"/>
        <v>0</v>
      </c>
      <c r="BA16" s="32"/>
      <c r="BB16" s="32"/>
      <c r="BC16" s="31">
        <f t="shared" si="21"/>
        <v>0</v>
      </c>
      <c r="BD16" s="32">
        <f t="shared" si="22"/>
        <v>0</v>
      </c>
      <c r="BE16" s="32">
        <f t="shared" si="23"/>
        <v>0</v>
      </c>
      <c r="BF16" s="31">
        <f t="shared" si="24"/>
        <v>0</v>
      </c>
      <c r="BG16" s="32">
        <f t="shared" si="25"/>
        <v>0</v>
      </c>
      <c r="BH16" s="32">
        <f t="shared" si="26"/>
        <v>0</v>
      </c>
      <c r="BI16" s="31">
        <f t="shared" si="27"/>
        <v>0</v>
      </c>
      <c r="BJ16" s="32">
        <f t="shared" si="28"/>
        <v>0</v>
      </c>
      <c r="BK16" s="32">
        <f t="shared" si="29"/>
        <v>0</v>
      </c>
      <c r="BL16" s="31">
        <f t="shared" si="30"/>
        <v>0</v>
      </c>
      <c r="BM16" s="32">
        <f t="shared" si="31"/>
        <v>0</v>
      </c>
      <c r="BN16" s="32">
        <f t="shared" si="32"/>
        <v>0</v>
      </c>
      <c r="BO16" s="31">
        <f t="shared" si="33"/>
        <v>0</v>
      </c>
      <c r="BP16" s="32">
        <f t="shared" si="34"/>
        <v>0</v>
      </c>
      <c r="BQ16" s="32">
        <f t="shared" si="35"/>
        <v>0</v>
      </c>
      <c r="BR16" s="31">
        <f t="shared" si="36"/>
        <v>0</v>
      </c>
      <c r="BS16" s="32">
        <f t="shared" si="37"/>
        <v>0</v>
      </c>
      <c r="BT16" s="32">
        <f t="shared" si="38"/>
        <v>0</v>
      </c>
      <c r="BU16" s="31">
        <f t="shared" si="39"/>
        <v>0</v>
      </c>
      <c r="BV16" s="32">
        <f t="shared" si="40"/>
        <v>0</v>
      </c>
      <c r="BW16" s="32">
        <f t="shared" si="41"/>
        <v>0</v>
      </c>
      <c r="BX16" s="31">
        <f t="shared" si="42"/>
        <v>0</v>
      </c>
      <c r="BY16" s="32">
        <f t="shared" si="43"/>
        <v>0</v>
      </c>
      <c r="BZ16" s="32">
        <f t="shared" si="44"/>
        <v>0</v>
      </c>
      <c r="CA16" s="31">
        <f t="shared" si="45"/>
        <v>0</v>
      </c>
      <c r="CB16" s="33">
        <f t="shared" si="46"/>
        <v>0</v>
      </c>
      <c r="CC16" s="33">
        <f t="shared" si="47"/>
        <v>0</v>
      </c>
      <c r="CD16" s="35">
        <f t="shared" si="48"/>
        <v>0</v>
      </c>
      <c r="CE16" s="36">
        <f t="shared" si="49"/>
        <v>2411.4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31</v>
      </c>
      <c r="D17" s="32">
        <f t="shared" si="0"/>
        <v>26</v>
      </c>
      <c r="E17" s="32">
        <v>4</v>
      </c>
      <c r="F17" s="32"/>
      <c r="G17" s="32"/>
      <c r="H17" s="32"/>
      <c r="I17" s="32"/>
      <c r="J17" s="32">
        <v>1</v>
      </c>
      <c r="K17" s="32"/>
      <c r="L17" s="32"/>
      <c r="M17" s="32"/>
      <c r="N17" s="32"/>
      <c r="O17" s="32"/>
      <c r="P17" s="40"/>
      <c r="Q17" s="40"/>
      <c r="R17" s="40"/>
      <c r="S17" s="33">
        <f>'ILK EKRAN D-K ÜCR'!N12</f>
        <v>0</v>
      </c>
      <c r="T17" s="33">
        <f>'ILK EKRAN D-K ÜCR'!O12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4935.87</v>
      </c>
      <c r="Y17" s="32">
        <f t="shared" si="5"/>
        <v>6345.54</v>
      </c>
      <c r="Z17" s="31">
        <f t="shared" si="6"/>
        <v>1409.67</v>
      </c>
      <c r="AA17" s="32">
        <v>3093.57</v>
      </c>
      <c r="AB17" s="32">
        <v>3977.2</v>
      </c>
      <c r="AC17" s="31">
        <f t="shared" si="7"/>
        <v>883.63</v>
      </c>
      <c r="AD17" s="33">
        <v>11.89</v>
      </c>
      <c r="AE17" s="32">
        <f t="shared" si="8"/>
        <v>309.14</v>
      </c>
      <c r="AF17" s="33">
        <v>15.28</v>
      </c>
      <c r="AG17" s="33">
        <f t="shared" si="9"/>
        <v>397.28</v>
      </c>
      <c r="AH17" s="34">
        <f t="shared" si="10"/>
        <v>88.14</v>
      </c>
      <c r="AI17" s="32">
        <f t="shared" si="11"/>
        <v>0</v>
      </c>
      <c r="AJ17" s="32">
        <f t="shared" si="12"/>
        <v>0</v>
      </c>
      <c r="AK17" s="31">
        <f t="shared" si="13"/>
        <v>0</v>
      </c>
      <c r="AL17" s="32">
        <f t="shared" si="14"/>
        <v>105</v>
      </c>
      <c r="AM17" s="32">
        <f t="shared" si="15"/>
        <v>134.96</v>
      </c>
      <c r="AN17" s="31">
        <f t="shared" si="16"/>
        <v>29.96</v>
      </c>
      <c r="AO17" s="40"/>
      <c r="AP17" s="32"/>
      <c r="AQ17" s="31">
        <f t="shared" si="17"/>
        <v>0</v>
      </c>
      <c r="AR17" s="40"/>
      <c r="AS17" s="32"/>
      <c r="AT17" s="31">
        <f t="shared" si="18"/>
        <v>0</v>
      </c>
      <c r="AU17" s="32"/>
      <c r="AV17" s="32"/>
      <c r="AW17" s="31">
        <f t="shared" si="19"/>
        <v>0</v>
      </c>
      <c r="AX17" s="40"/>
      <c r="AY17" s="32"/>
      <c r="AZ17" s="31">
        <f t="shared" si="20"/>
        <v>0</v>
      </c>
      <c r="BA17" s="32"/>
      <c r="BB17" s="32"/>
      <c r="BC17" s="31">
        <f t="shared" si="21"/>
        <v>0</v>
      </c>
      <c r="BD17" s="32">
        <f t="shared" si="22"/>
        <v>0</v>
      </c>
      <c r="BE17" s="32">
        <f t="shared" si="23"/>
        <v>0</v>
      </c>
      <c r="BF17" s="31">
        <f t="shared" si="24"/>
        <v>0</v>
      </c>
      <c r="BG17" s="32">
        <f t="shared" si="25"/>
        <v>0</v>
      </c>
      <c r="BH17" s="32">
        <f t="shared" si="26"/>
        <v>0</v>
      </c>
      <c r="BI17" s="31">
        <f t="shared" si="27"/>
        <v>0</v>
      </c>
      <c r="BJ17" s="32">
        <f t="shared" si="28"/>
        <v>0</v>
      </c>
      <c r="BK17" s="32">
        <f t="shared" si="29"/>
        <v>0</v>
      </c>
      <c r="BL17" s="31">
        <f t="shared" si="30"/>
        <v>0</v>
      </c>
      <c r="BM17" s="32">
        <f t="shared" si="31"/>
        <v>0</v>
      </c>
      <c r="BN17" s="32">
        <f t="shared" si="32"/>
        <v>0</v>
      </c>
      <c r="BO17" s="31">
        <f t="shared" si="33"/>
        <v>0</v>
      </c>
      <c r="BP17" s="32">
        <f t="shared" si="34"/>
        <v>0</v>
      </c>
      <c r="BQ17" s="32">
        <f t="shared" si="35"/>
        <v>0</v>
      </c>
      <c r="BR17" s="31">
        <f t="shared" si="36"/>
        <v>0</v>
      </c>
      <c r="BS17" s="32">
        <f t="shared" si="37"/>
        <v>0</v>
      </c>
      <c r="BT17" s="32">
        <f t="shared" si="38"/>
        <v>0</v>
      </c>
      <c r="BU17" s="31">
        <f t="shared" si="39"/>
        <v>0</v>
      </c>
      <c r="BV17" s="32">
        <f t="shared" si="40"/>
        <v>0</v>
      </c>
      <c r="BW17" s="32">
        <f t="shared" si="41"/>
        <v>0</v>
      </c>
      <c r="BX17" s="31">
        <f t="shared" si="42"/>
        <v>0</v>
      </c>
      <c r="BY17" s="32">
        <f t="shared" si="43"/>
        <v>0</v>
      </c>
      <c r="BZ17" s="32">
        <f t="shared" si="44"/>
        <v>0</v>
      </c>
      <c r="CA17" s="31">
        <f t="shared" si="45"/>
        <v>0</v>
      </c>
      <c r="CB17" s="33">
        <f t="shared" si="46"/>
        <v>0</v>
      </c>
      <c r="CC17" s="33">
        <f t="shared" si="47"/>
        <v>0</v>
      </c>
      <c r="CD17" s="35">
        <f t="shared" si="48"/>
        <v>0</v>
      </c>
      <c r="CE17" s="36">
        <f t="shared" si="49"/>
        <v>2411.4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31</v>
      </c>
      <c r="D18" s="32">
        <f t="shared" si="0"/>
        <v>26</v>
      </c>
      <c r="E18" s="32">
        <v>4</v>
      </c>
      <c r="F18" s="32"/>
      <c r="G18" s="32"/>
      <c r="H18" s="32"/>
      <c r="I18" s="32"/>
      <c r="J18" s="32">
        <v>1</v>
      </c>
      <c r="K18" s="32"/>
      <c r="L18" s="32"/>
      <c r="M18" s="32"/>
      <c r="N18" s="32"/>
      <c r="O18" s="32"/>
      <c r="P18" s="40"/>
      <c r="Q18" s="40"/>
      <c r="R18" s="40"/>
      <c r="S18" s="33">
        <f>'ILK EKRAN D-K ÜCR'!N13</f>
        <v>0</v>
      </c>
      <c r="T18" s="33">
        <f>'ILK EKRAN D-K ÜCR'!O13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4935.87</v>
      </c>
      <c r="Y18" s="32">
        <f t="shared" si="5"/>
        <v>6345.54</v>
      </c>
      <c r="Z18" s="31">
        <f t="shared" si="6"/>
        <v>1409.67</v>
      </c>
      <c r="AA18" s="32">
        <v>3093.57</v>
      </c>
      <c r="AB18" s="32">
        <v>3977.2</v>
      </c>
      <c r="AC18" s="31">
        <f t="shared" si="7"/>
        <v>883.63</v>
      </c>
      <c r="AD18" s="33">
        <v>11.89</v>
      </c>
      <c r="AE18" s="32">
        <f t="shared" si="8"/>
        <v>309.14</v>
      </c>
      <c r="AF18" s="33">
        <v>15.28</v>
      </c>
      <c r="AG18" s="33">
        <f t="shared" si="9"/>
        <v>397.28</v>
      </c>
      <c r="AH18" s="34">
        <f t="shared" si="10"/>
        <v>88.14</v>
      </c>
      <c r="AI18" s="32">
        <f t="shared" si="11"/>
        <v>0</v>
      </c>
      <c r="AJ18" s="32">
        <f t="shared" si="12"/>
        <v>0</v>
      </c>
      <c r="AK18" s="31">
        <f t="shared" si="13"/>
        <v>0</v>
      </c>
      <c r="AL18" s="32">
        <f t="shared" si="14"/>
        <v>105</v>
      </c>
      <c r="AM18" s="32">
        <f t="shared" si="15"/>
        <v>134.96</v>
      </c>
      <c r="AN18" s="31">
        <f t="shared" si="16"/>
        <v>29.96</v>
      </c>
      <c r="AO18" s="40"/>
      <c r="AP18" s="32"/>
      <c r="AQ18" s="31">
        <f t="shared" si="17"/>
        <v>0</v>
      </c>
      <c r="AR18" s="40"/>
      <c r="AS18" s="32"/>
      <c r="AT18" s="31">
        <f t="shared" si="18"/>
        <v>0</v>
      </c>
      <c r="AU18" s="32"/>
      <c r="AV18" s="32"/>
      <c r="AW18" s="31">
        <f t="shared" si="19"/>
        <v>0</v>
      </c>
      <c r="AX18" s="40"/>
      <c r="AY18" s="32"/>
      <c r="AZ18" s="31">
        <f t="shared" si="20"/>
        <v>0</v>
      </c>
      <c r="BA18" s="32"/>
      <c r="BB18" s="32"/>
      <c r="BC18" s="31">
        <f t="shared" si="21"/>
        <v>0</v>
      </c>
      <c r="BD18" s="32">
        <f t="shared" si="22"/>
        <v>0</v>
      </c>
      <c r="BE18" s="32">
        <f t="shared" si="23"/>
        <v>0</v>
      </c>
      <c r="BF18" s="31">
        <f t="shared" si="24"/>
        <v>0</v>
      </c>
      <c r="BG18" s="32">
        <f t="shared" si="25"/>
        <v>0</v>
      </c>
      <c r="BH18" s="32">
        <f t="shared" si="26"/>
        <v>0</v>
      </c>
      <c r="BI18" s="31">
        <f t="shared" si="27"/>
        <v>0</v>
      </c>
      <c r="BJ18" s="32">
        <f t="shared" si="28"/>
        <v>0</v>
      </c>
      <c r="BK18" s="32">
        <f t="shared" si="29"/>
        <v>0</v>
      </c>
      <c r="BL18" s="31">
        <f t="shared" si="30"/>
        <v>0</v>
      </c>
      <c r="BM18" s="32">
        <f t="shared" si="31"/>
        <v>0</v>
      </c>
      <c r="BN18" s="32">
        <f t="shared" si="32"/>
        <v>0</v>
      </c>
      <c r="BO18" s="31">
        <f t="shared" si="33"/>
        <v>0</v>
      </c>
      <c r="BP18" s="32">
        <f t="shared" si="34"/>
        <v>0</v>
      </c>
      <c r="BQ18" s="32">
        <f t="shared" si="35"/>
        <v>0</v>
      </c>
      <c r="BR18" s="31">
        <f t="shared" si="36"/>
        <v>0</v>
      </c>
      <c r="BS18" s="32">
        <f t="shared" si="37"/>
        <v>0</v>
      </c>
      <c r="BT18" s="32">
        <f t="shared" si="38"/>
        <v>0</v>
      </c>
      <c r="BU18" s="31">
        <f t="shared" si="39"/>
        <v>0</v>
      </c>
      <c r="BV18" s="32">
        <f t="shared" si="40"/>
        <v>0</v>
      </c>
      <c r="BW18" s="32">
        <f t="shared" si="41"/>
        <v>0</v>
      </c>
      <c r="BX18" s="31">
        <f t="shared" si="42"/>
        <v>0</v>
      </c>
      <c r="BY18" s="32">
        <f t="shared" si="43"/>
        <v>0</v>
      </c>
      <c r="BZ18" s="32">
        <f t="shared" si="44"/>
        <v>0</v>
      </c>
      <c r="CA18" s="31">
        <f t="shared" si="45"/>
        <v>0</v>
      </c>
      <c r="CB18" s="33">
        <f t="shared" si="46"/>
        <v>0</v>
      </c>
      <c r="CC18" s="33">
        <f t="shared" si="47"/>
        <v>0</v>
      </c>
      <c r="CD18" s="35">
        <f t="shared" si="48"/>
        <v>0</v>
      </c>
      <c r="CE18" s="36">
        <f t="shared" si="49"/>
        <v>2411.4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31</v>
      </c>
      <c r="D19" s="32">
        <f t="shared" si="0"/>
        <v>26</v>
      </c>
      <c r="E19" s="32">
        <v>4</v>
      </c>
      <c r="F19" s="32"/>
      <c r="G19" s="32"/>
      <c r="H19" s="32"/>
      <c r="I19" s="32"/>
      <c r="J19" s="32">
        <v>1</v>
      </c>
      <c r="K19" s="32"/>
      <c r="L19" s="32"/>
      <c r="M19" s="32"/>
      <c r="N19" s="32"/>
      <c r="O19" s="32"/>
      <c r="P19" s="40"/>
      <c r="Q19" s="40"/>
      <c r="R19" s="40"/>
      <c r="S19" s="33">
        <f>'ILK EKRAN D-K ÜCR'!N14</f>
        <v>0</v>
      </c>
      <c r="T19" s="33">
        <f>'ILK EKRAN D-K ÜCR'!O14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32">
        <f t="shared" si="4"/>
        <v>4935.87</v>
      </c>
      <c r="Y19" s="32">
        <f t="shared" si="5"/>
        <v>6345.54</v>
      </c>
      <c r="Z19" s="31">
        <f t="shared" si="6"/>
        <v>1409.67</v>
      </c>
      <c r="AA19" s="32">
        <v>3093.57</v>
      </c>
      <c r="AB19" s="32">
        <v>3977.2</v>
      </c>
      <c r="AC19" s="31">
        <f t="shared" si="7"/>
        <v>883.63</v>
      </c>
      <c r="AD19" s="33">
        <v>11.89</v>
      </c>
      <c r="AE19" s="32">
        <f t="shared" si="8"/>
        <v>309.14</v>
      </c>
      <c r="AF19" s="33">
        <v>15.28</v>
      </c>
      <c r="AG19" s="33">
        <f t="shared" si="9"/>
        <v>397.28</v>
      </c>
      <c r="AH19" s="34">
        <f t="shared" si="10"/>
        <v>88.14</v>
      </c>
      <c r="AI19" s="32">
        <f t="shared" si="11"/>
        <v>0</v>
      </c>
      <c r="AJ19" s="32">
        <f t="shared" si="12"/>
        <v>0</v>
      </c>
      <c r="AK19" s="31">
        <f t="shared" si="13"/>
        <v>0</v>
      </c>
      <c r="AL19" s="32">
        <f t="shared" si="14"/>
        <v>105</v>
      </c>
      <c r="AM19" s="32">
        <f t="shared" si="15"/>
        <v>134.96</v>
      </c>
      <c r="AN19" s="31">
        <f t="shared" si="16"/>
        <v>29.96</v>
      </c>
      <c r="AO19" s="40"/>
      <c r="AP19" s="32"/>
      <c r="AQ19" s="31">
        <f t="shared" si="17"/>
        <v>0</v>
      </c>
      <c r="AR19" s="40"/>
      <c r="AS19" s="32"/>
      <c r="AT19" s="31">
        <f t="shared" si="18"/>
        <v>0</v>
      </c>
      <c r="AU19" s="32"/>
      <c r="AV19" s="32"/>
      <c r="AW19" s="31">
        <f t="shared" si="19"/>
        <v>0</v>
      </c>
      <c r="AX19" s="40"/>
      <c r="AY19" s="32"/>
      <c r="AZ19" s="31">
        <f t="shared" si="20"/>
        <v>0</v>
      </c>
      <c r="BA19" s="32"/>
      <c r="BB19" s="32"/>
      <c r="BC19" s="31">
        <f t="shared" si="21"/>
        <v>0</v>
      </c>
      <c r="BD19" s="32">
        <f t="shared" si="22"/>
        <v>0</v>
      </c>
      <c r="BE19" s="32">
        <f t="shared" si="23"/>
        <v>0</v>
      </c>
      <c r="BF19" s="31">
        <f t="shared" si="24"/>
        <v>0</v>
      </c>
      <c r="BG19" s="32">
        <f t="shared" si="25"/>
        <v>0</v>
      </c>
      <c r="BH19" s="32">
        <f t="shared" si="26"/>
        <v>0</v>
      </c>
      <c r="BI19" s="31">
        <f t="shared" si="27"/>
        <v>0</v>
      </c>
      <c r="BJ19" s="32">
        <f t="shared" si="28"/>
        <v>0</v>
      </c>
      <c r="BK19" s="32">
        <f t="shared" si="29"/>
        <v>0</v>
      </c>
      <c r="BL19" s="31">
        <f t="shared" si="30"/>
        <v>0</v>
      </c>
      <c r="BM19" s="32">
        <f t="shared" si="31"/>
        <v>0</v>
      </c>
      <c r="BN19" s="32">
        <f t="shared" si="32"/>
        <v>0</v>
      </c>
      <c r="BO19" s="31">
        <f t="shared" si="33"/>
        <v>0</v>
      </c>
      <c r="BP19" s="32">
        <f t="shared" si="34"/>
        <v>0</v>
      </c>
      <c r="BQ19" s="32">
        <f t="shared" si="35"/>
        <v>0</v>
      </c>
      <c r="BR19" s="31">
        <f t="shared" si="36"/>
        <v>0</v>
      </c>
      <c r="BS19" s="32">
        <f t="shared" si="37"/>
        <v>0</v>
      </c>
      <c r="BT19" s="32">
        <f t="shared" si="38"/>
        <v>0</v>
      </c>
      <c r="BU19" s="31">
        <f t="shared" si="39"/>
        <v>0</v>
      </c>
      <c r="BV19" s="32">
        <f t="shared" si="40"/>
        <v>0</v>
      </c>
      <c r="BW19" s="32">
        <f t="shared" si="41"/>
        <v>0</v>
      </c>
      <c r="BX19" s="31">
        <f t="shared" si="42"/>
        <v>0</v>
      </c>
      <c r="BY19" s="32">
        <f t="shared" si="43"/>
        <v>0</v>
      </c>
      <c r="BZ19" s="32">
        <f t="shared" si="44"/>
        <v>0</v>
      </c>
      <c r="CA19" s="31">
        <f t="shared" si="45"/>
        <v>0</v>
      </c>
      <c r="CB19" s="33">
        <f t="shared" si="46"/>
        <v>0</v>
      </c>
      <c r="CC19" s="33">
        <f t="shared" si="47"/>
        <v>0</v>
      </c>
      <c r="CD19" s="35">
        <f t="shared" si="48"/>
        <v>0</v>
      </c>
      <c r="CE19" s="36">
        <f t="shared" si="49"/>
        <v>2411.4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31</v>
      </c>
      <c r="D20" s="32">
        <f t="shared" si="0"/>
        <v>26</v>
      </c>
      <c r="E20" s="32">
        <v>4</v>
      </c>
      <c r="F20" s="32"/>
      <c r="G20" s="32"/>
      <c r="H20" s="32"/>
      <c r="I20" s="32"/>
      <c r="J20" s="32">
        <v>1</v>
      </c>
      <c r="K20" s="32"/>
      <c r="L20" s="32"/>
      <c r="M20" s="32"/>
      <c r="N20" s="32"/>
      <c r="O20" s="32"/>
      <c r="P20" s="40"/>
      <c r="Q20" s="40"/>
      <c r="R20" s="40"/>
      <c r="S20" s="33">
        <f>'ILK EKRAN D-K ÜCR'!N15</f>
        <v>0</v>
      </c>
      <c r="T20" s="33">
        <f>'ILK EKRAN D-K ÜCR'!O15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32">
        <f t="shared" si="4"/>
        <v>4935.87</v>
      </c>
      <c r="Y20" s="32">
        <f t="shared" si="5"/>
        <v>6345.54</v>
      </c>
      <c r="Z20" s="31">
        <f t="shared" si="6"/>
        <v>1409.67</v>
      </c>
      <c r="AA20" s="32">
        <v>3093.57</v>
      </c>
      <c r="AB20" s="32">
        <v>3977.2</v>
      </c>
      <c r="AC20" s="31">
        <f t="shared" si="7"/>
        <v>883.63</v>
      </c>
      <c r="AD20" s="33">
        <v>11.89</v>
      </c>
      <c r="AE20" s="32">
        <f t="shared" si="8"/>
        <v>309.14</v>
      </c>
      <c r="AF20" s="33">
        <v>15.28</v>
      </c>
      <c r="AG20" s="33">
        <f t="shared" si="9"/>
        <v>397.28</v>
      </c>
      <c r="AH20" s="34">
        <f t="shared" si="10"/>
        <v>88.14</v>
      </c>
      <c r="AI20" s="32">
        <f t="shared" si="11"/>
        <v>0</v>
      </c>
      <c r="AJ20" s="32">
        <f t="shared" si="12"/>
        <v>0</v>
      </c>
      <c r="AK20" s="31">
        <f t="shared" si="13"/>
        <v>0</v>
      </c>
      <c r="AL20" s="32">
        <f t="shared" si="14"/>
        <v>105</v>
      </c>
      <c r="AM20" s="32">
        <f t="shared" si="15"/>
        <v>134.96</v>
      </c>
      <c r="AN20" s="31">
        <f t="shared" si="16"/>
        <v>29.96</v>
      </c>
      <c r="AO20" s="40"/>
      <c r="AP20" s="32"/>
      <c r="AQ20" s="31">
        <f t="shared" si="17"/>
        <v>0</v>
      </c>
      <c r="AR20" s="40"/>
      <c r="AS20" s="32"/>
      <c r="AT20" s="31">
        <f t="shared" si="18"/>
        <v>0</v>
      </c>
      <c r="AU20" s="32"/>
      <c r="AV20" s="32"/>
      <c r="AW20" s="31">
        <f t="shared" si="19"/>
        <v>0</v>
      </c>
      <c r="AX20" s="40"/>
      <c r="AY20" s="32"/>
      <c r="AZ20" s="31">
        <f t="shared" si="20"/>
        <v>0</v>
      </c>
      <c r="BA20" s="32"/>
      <c r="BB20" s="32"/>
      <c r="BC20" s="31">
        <f t="shared" si="21"/>
        <v>0</v>
      </c>
      <c r="BD20" s="32">
        <f t="shared" si="22"/>
        <v>0</v>
      </c>
      <c r="BE20" s="32">
        <f t="shared" si="23"/>
        <v>0</v>
      </c>
      <c r="BF20" s="31">
        <f t="shared" si="24"/>
        <v>0</v>
      </c>
      <c r="BG20" s="32">
        <f t="shared" si="25"/>
        <v>0</v>
      </c>
      <c r="BH20" s="32">
        <f t="shared" si="26"/>
        <v>0</v>
      </c>
      <c r="BI20" s="31">
        <f t="shared" si="27"/>
        <v>0</v>
      </c>
      <c r="BJ20" s="32">
        <f t="shared" si="28"/>
        <v>0</v>
      </c>
      <c r="BK20" s="32">
        <f t="shared" si="29"/>
        <v>0</v>
      </c>
      <c r="BL20" s="31">
        <f t="shared" si="30"/>
        <v>0</v>
      </c>
      <c r="BM20" s="32">
        <f t="shared" si="31"/>
        <v>0</v>
      </c>
      <c r="BN20" s="32">
        <f t="shared" si="32"/>
        <v>0</v>
      </c>
      <c r="BO20" s="31">
        <f t="shared" si="33"/>
        <v>0</v>
      </c>
      <c r="BP20" s="32">
        <f t="shared" si="34"/>
        <v>0</v>
      </c>
      <c r="BQ20" s="32">
        <f t="shared" si="35"/>
        <v>0</v>
      </c>
      <c r="BR20" s="31">
        <f t="shared" si="36"/>
        <v>0</v>
      </c>
      <c r="BS20" s="32">
        <f t="shared" si="37"/>
        <v>0</v>
      </c>
      <c r="BT20" s="32">
        <f t="shared" si="38"/>
        <v>0</v>
      </c>
      <c r="BU20" s="31">
        <f t="shared" si="39"/>
        <v>0</v>
      </c>
      <c r="BV20" s="32">
        <f t="shared" si="40"/>
        <v>0</v>
      </c>
      <c r="BW20" s="32">
        <f t="shared" si="41"/>
        <v>0</v>
      </c>
      <c r="BX20" s="31">
        <f t="shared" si="42"/>
        <v>0</v>
      </c>
      <c r="BY20" s="32">
        <f t="shared" si="43"/>
        <v>0</v>
      </c>
      <c r="BZ20" s="32">
        <f t="shared" si="44"/>
        <v>0</v>
      </c>
      <c r="CA20" s="31">
        <f t="shared" si="45"/>
        <v>0</v>
      </c>
      <c r="CB20" s="33">
        <f t="shared" si="46"/>
        <v>0</v>
      </c>
      <c r="CC20" s="33">
        <f t="shared" si="47"/>
        <v>0</v>
      </c>
      <c r="CD20" s="35">
        <f t="shared" si="48"/>
        <v>0</v>
      </c>
      <c r="CE20" s="36">
        <f t="shared" si="49"/>
        <v>2411.4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31</v>
      </c>
      <c r="D21" s="32">
        <f t="shared" si="0"/>
        <v>26</v>
      </c>
      <c r="E21" s="32">
        <v>4</v>
      </c>
      <c r="F21" s="32"/>
      <c r="G21" s="32"/>
      <c r="H21" s="32"/>
      <c r="I21" s="32"/>
      <c r="J21" s="32">
        <v>1</v>
      </c>
      <c r="K21" s="32"/>
      <c r="L21" s="32"/>
      <c r="M21" s="32"/>
      <c r="N21" s="32"/>
      <c r="O21" s="32"/>
      <c r="P21" s="40"/>
      <c r="Q21" s="40"/>
      <c r="R21" s="40"/>
      <c r="S21" s="33">
        <f>'ILK EKRAN D-K ÜCR'!N16</f>
        <v>0</v>
      </c>
      <c r="T21" s="33">
        <f>'ILK EKRAN D-K ÜCR'!O16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32">
        <f t="shared" si="4"/>
        <v>4935.87</v>
      </c>
      <c r="Y21" s="32">
        <f t="shared" si="5"/>
        <v>6345.54</v>
      </c>
      <c r="Z21" s="31">
        <f t="shared" si="6"/>
        <v>1409.67</v>
      </c>
      <c r="AA21" s="32">
        <v>3093.57</v>
      </c>
      <c r="AB21" s="32">
        <v>3977.2</v>
      </c>
      <c r="AC21" s="31">
        <f t="shared" si="7"/>
        <v>883.63</v>
      </c>
      <c r="AD21" s="33">
        <v>11.89</v>
      </c>
      <c r="AE21" s="32">
        <f t="shared" si="8"/>
        <v>309.14</v>
      </c>
      <c r="AF21" s="33">
        <v>15.28</v>
      </c>
      <c r="AG21" s="33">
        <f t="shared" si="9"/>
        <v>397.28</v>
      </c>
      <c r="AH21" s="34">
        <f t="shared" si="10"/>
        <v>88.14</v>
      </c>
      <c r="AI21" s="32">
        <f t="shared" si="11"/>
        <v>0</v>
      </c>
      <c r="AJ21" s="32">
        <f t="shared" si="12"/>
        <v>0</v>
      </c>
      <c r="AK21" s="31">
        <f t="shared" si="13"/>
        <v>0</v>
      </c>
      <c r="AL21" s="32">
        <f t="shared" si="14"/>
        <v>105</v>
      </c>
      <c r="AM21" s="32">
        <f t="shared" si="15"/>
        <v>134.96</v>
      </c>
      <c r="AN21" s="31">
        <f t="shared" si="16"/>
        <v>29.96</v>
      </c>
      <c r="AO21" s="40"/>
      <c r="AP21" s="32"/>
      <c r="AQ21" s="31">
        <f t="shared" si="17"/>
        <v>0</v>
      </c>
      <c r="AR21" s="40"/>
      <c r="AS21" s="32"/>
      <c r="AT21" s="31">
        <f t="shared" si="18"/>
        <v>0</v>
      </c>
      <c r="AU21" s="32"/>
      <c r="AV21" s="32"/>
      <c r="AW21" s="31">
        <f t="shared" si="19"/>
        <v>0</v>
      </c>
      <c r="AX21" s="40"/>
      <c r="AY21" s="32"/>
      <c r="AZ21" s="31">
        <f t="shared" si="20"/>
        <v>0</v>
      </c>
      <c r="BA21" s="32"/>
      <c r="BB21" s="32"/>
      <c r="BC21" s="31">
        <f t="shared" si="21"/>
        <v>0</v>
      </c>
      <c r="BD21" s="32">
        <f t="shared" si="22"/>
        <v>0</v>
      </c>
      <c r="BE21" s="32">
        <f t="shared" si="23"/>
        <v>0</v>
      </c>
      <c r="BF21" s="31">
        <f t="shared" si="24"/>
        <v>0</v>
      </c>
      <c r="BG21" s="32">
        <f t="shared" si="25"/>
        <v>0</v>
      </c>
      <c r="BH21" s="32">
        <f t="shared" si="26"/>
        <v>0</v>
      </c>
      <c r="BI21" s="31">
        <f t="shared" si="27"/>
        <v>0</v>
      </c>
      <c r="BJ21" s="32">
        <f t="shared" si="28"/>
        <v>0</v>
      </c>
      <c r="BK21" s="32">
        <f t="shared" si="29"/>
        <v>0</v>
      </c>
      <c r="BL21" s="31">
        <f t="shared" si="30"/>
        <v>0</v>
      </c>
      <c r="BM21" s="32">
        <f t="shared" si="31"/>
        <v>0</v>
      </c>
      <c r="BN21" s="32">
        <f t="shared" si="32"/>
        <v>0</v>
      </c>
      <c r="BO21" s="31">
        <f t="shared" si="33"/>
        <v>0</v>
      </c>
      <c r="BP21" s="32">
        <f t="shared" si="34"/>
        <v>0</v>
      </c>
      <c r="BQ21" s="32">
        <f t="shared" si="35"/>
        <v>0</v>
      </c>
      <c r="BR21" s="31">
        <f t="shared" si="36"/>
        <v>0</v>
      </c>
      <c r="BS21" s="32">
        <f t="shared" si="37"/>
        <v>0</v>
      </c>
      <c r="BT21" s="32">
        <f t="shared" si="38"/>
        <v>0</v>
      </c>
      <c r="BU21" s="31">
        <f t="shared" si="39"/>
        <v>0</v>
      </c>
      <c r="BV21" s="32">
        <f t="shared" si="40"/>
        <v>0</v>
      </c>
      <c r="BW21" s="32">
        <f t="shared" si="41"/>
        <v>0</v>
      </c>
      <c r="BX21" s="31">
        <f t="shared" si="42"/>
        <v>0</v>
      </c>
      <c r="BY21" s="32">
        <f t="shared" si="43"/>
        <v>0</v>
      </c>
      <c r="BZ21" s="32">
        <f t="shared" si="44"/>
        <v>0</v>
      </c>
      <c r="CA21" s="31">
        <f t="shared" si="45"/>
        <v>0</v>
      </c>
      <c r="CB21" s="33">
        <f t="shared" si="46"/>
        <v>0</v>
      </c>
      <c r="CC21" s="33">
        <f t="shared" si="47"/>
        <v>0</v>
      </c>
      <c r="CD21" s="35">
        <f t="shared" si="48"/>
        <v>0</v>
      </c>
      <c r="CE21" s="36">
        <f t="shared" si="49"/>
        <v>2411.4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31</v>
      </c>
      <c r="D22" s="32">
        <f t="shared" si="0"/>
        <v>26</v>
      </c>
      <c r="E22" s="32">
        <v>4</v>
      </c>
      <c r="F22" s="32"/>
      <c r="G22" s="32"/>
      <c r="H22" s="32"/>
      <c r="I22" s="32"/>
      <c r="J22" s="32">
        <v>1</v>
      </c>
      <c r="K22" s="32"/>
      <c r="L22" s="32"/>
      <c r="M22" s="32"/>
      <c r="N22" s="32"/>
      <c r="O22" s="32"/>
      <c r="P22" s="40"/>
      <c r="Q22" s="40"/>
      <c r="R22" s="40"/>
      <c r="S22" s="33">
        <f>'ILK EKRAN D-K ÜCR'!N17</f>
        <v>0</v>
      </c>
      <c r="T22" s="33">
        <f>'ILK EKRAN D-K ÜCR'!O17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32">
        <f t="shared" si="4"/>
        <v>4935.87</v>
      </c>
      <c r="Y22" s="32">
        <f t="shared" si="5"/>
        <v>6345.54</v>
      </c>
      <c r="Z22" s="31">
        <f t="shared" si="6"/>
        <v>1409.67</v>
      </c>
      <c r="AA22" s="32">
        <v>3093.57</v>
      </c>
      <c r="AB22" s="32">
        <v>3977.2</v>
      </c>
      <c r="AC22" s="31">
        <f t="shared" si="7"/>
        <v>883.63</v>
      </c>
      <c r="AD22" s="33">
        <v>11.89</v>
      </c>
      <c r="AE22" s="32">
        <f t="shared" si="8"/>
        <v>309.14</v>
      </c>
      <c r="AF22" s="33">
        <v>15.28</v>
      </c>
      <c r="AG22" s="33">
        <f t="shared" si="9"/>
        <v>397.28</v>
      </c>
      <c r="AH22" s="34">
        <f t="shared" si="10"/>
        <v>88.14</v>
      </c>
      <c r="AI22" s="32">
        <f t="shared" si="11"/>
        <v>0</v>
      </c>
      <c r="AJ22" s="32">
        <f t="shared" si="12"/>
        <v>0</v>
      </c>
      <c r="AK22" s="31">
        <f t="shared" si="13"/>
        <v>0</v>
      </c>
      <c r="AL22" s="32">
        <f t="shared" si="14"/>
        <v>105</v>
      </c>
      <c r="AM22" s="32">
        <f t="shared" si="15"/>
        <v>134.96</v>
      </c>
      <c r="AN22" s="31">
        <f t="shared" si="16"/>
        <v>29.96</v>
      </c>
      <c r="AO22" s="40"/>
      <c r="AP22" s="32"/>
      <c r="AQ22" s="31">
        <f t="shared" si="17"/>
        <v>0</v>
      </c>
      <c r="AR22" s="40"/>
      <c r="AS22" s="32"/>
      <c r="AT22" s="31">
        <f t="shared" si="18"/>
        <v>0</v>
      </c>
      <c r="AU22" s="32"/>
      <c r="AV22" s="32"/>
      <c r="AW22" s="31">
        <f t="shared" si="19"/>
        <v>0</v>
      </c>
      <c r="AX22" s="40"/>
      <c r="AY22" s="32"/>
      <c r="AZ22" s="31">
        <f t="shared" si="20"/>
        <v>0</v>
      </c>
      <c r="BA22" s="32"/>
      <c r="BB22" s="32"/>
      <c r="BC22" s="31">
        <f t="shared" si="21"/>
        <v>0</v>
      </c>
      <c r="BD22" s="32">
        <f t="shared" si="22"/>
        <v>0</v>
      </c>
      <c r="BE22" s="32">
        <f t="shared" si="23"/>
        <v>0</v>
      </c>
      <c r="BF22" s="31">
        <f t="shared" si="24"/>
        <v>0</v>
      </c>
      <c r="BG22" s="32">
        <f t="shared" si="25"/>
        <v>0</v>
      </c>
      <c r="BH22" s="32">
        <f t="shared" si="26"/>
        <v>0</v>
      </c>
      <c r="BI22" s="31">
        <f t="shared" si="27"/>
        <v>0</v>
      </c>
      <c r="BJ22" s="32">
        <f t="shared" si="28"/>
        <v>0</v>
      </c>
      <c r="BK22" s="32">
        <f t="shared" si="29"/>
        <v>0</v>
      </c>
      <c r="BL22" s="31">
        <f t="shared" si="30"/>
        <v>0</v>
      </c>
      <c r="BM22" s="32">
        <f t="shared" si="31"/>
        <v>0</v>
      </c>
      <c r="BN22" s="32">
        <f t="shared" si="32"/>
        <v>0</v>
      </c>
      <c r="BO22" s="31">
        <f t="shared" si="33"/>
        <v>0</v>
      </c>
      <c r="BP22" s="32">
        <f t="shared" si="34"/>
        <v>0</v>
      </c>
      <c r="BQ22" s="32">
        <f t="shared" si="35"/>
        <v>0</v>
      </c>
      <c r="BR22" s="31">
        <f t="shared" si="36"/>
        <v>0</v>
      </c>
      <c r="BS22" s="32">
        <f t="shared" si="37"/>
        <v>0</v>
      </c>
      <c r="BT22" s="32">
        <f t="shared" si="38"/>
        <v>0</v>
      </c>
      <c r="BU22" s="31">
        <f t="shared" si="39"/>
        <v>0</v>
      </c>
      <c r="BV22" s="32">
        <f t="shared" si="40"/>
        <v>0</v>
      </c>
      <c r="BW22" s="32">
        <f t="shared" si="41"/>
        <v>0</v>
      </c>
      <c r="BX22" s="31">
        <f t="shared" si="42"/>
        <v>0</v>
      </c>
      <c r="BY22" s="32">
        <f t="shared" si="43"/>
        <v>0</v>
      </c>
      <c r="BZ22" s="32">
        <f t="shared" si="44"/>
        <v>0</v>
      </c>
      <c r="CA22" s="31">
        <f t="shared" si="45"/>
        <v>0</v>
      </c>
      <c r="CB22" s="33">
        <f t="shared" si="46"/>
        <v>0</v>
      </c>
      <c r="CC22" s="33">
        <f t="shared" si="47"/>
        <v>0</v>
      </c>
      <c r="CD22" s="35">
        <f t="shared" si="48"/>
        <v>0</v>
      </c>
      <c r="CE22" s="36">
        <f t="shared" si="49"/>
        <v>2411.4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31</v>
      </c>
      <c r="D23" s="32">
        <f t="shared" si="0"/>
        <v>26</v>
      </c>
      <c r="E23" s="32">
        <v>4</v>
      </c>
      <c r="F23" s="32"/>
      <c r="G23" s="32"/>
      <c r="H23" s="32"/>
      <c r="I23" s="32"/>
      <c r="J23" s="32">
        <v>1</v>
      </c>
      <c r="K23" s="32"/>
      <c r="L23" s="32"/>
      <c r="M23" s="32"/>
      <c r="N23" s="32"/>
      <c r="O23" s="32"/>
      <c r="P23" s="40"/>
      <c r="Q23" s="40"/>
      <c r="R23" s="40"/>
      <c r="S23" s="33">
        <f>'ILK EKRAN D-K ÜCR'!N18</f>
        <v>0</v>
      </c>
      <c r="T23" s="33">
        <f>'ILK EKRAN D-K ÜCR'!O18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32">
        <f t="shared" si="4"/>
        <v>4935.87</v>
      </c>
      <c r="Y23" s="32">
        <f t="shared" si="5"/>
        <v>6345.54</v>
      </c>
      <c r="Z23" s="31">
        <f t="shared" si="6"/>
        <v>1409.67</v>
      </c>
      <c r="AA23" s="32">
        <v>3093.57</v>
      </c>
      <c r="AB23" s="32">
        <v>3977.2</v>
      </c>
      <c r="AC23" s="31">
        <f t="shared" si="7"/>
        <v>883.63</v>
      </c>
      <c r="AD23" s="33">
        <v>11.89</v>
      </c>
      <c r="AE23" s="32">
        <f t="shared" si="8"/>
        <v>309.14</v>
      </c>
      <c r="AF23" s="33">
        <v>15.28</v>
      </c>
      <c r="AG23" s="33">
        <f t="shared" si="9"/>
        <v>397.28</v>
      </c>
      <c r="AH23" s="34">
        <f t="shared" si="10"/>
        <v>88.14</v>
      </c>
      <c r="AI23" s="32">
        <f t="shared" si="11"/>
        <v>0</v>
      </c>
      <c r="AJ23" s="32">
        <f t="shared" si="12"/>
        <v>0</v>
      </c>
      <c r="AK23" s="31">
        <f t="shared" si="13"/>
        <v>0</v>
      </c>
      <c r="AL23" s="32">
        <f t="shared" si="14"/>
        <v>105</v>
      </c>
      <c r="AM23" s="32">
        <f t="shared" si="15"/>
        <v>134.96</v>
      </c>
      <c r="AN23" s="31">
        <f t="shared" si="16"/>
        <v>29.96</v>
      </c>
      <c r="AO23" s="40"/>
      <c r="AP23" s="32"/>
      <c r="AQ23" s="31">
        <f t="shared" si="17"/>
        <v>0</v>
      </c>
      <c r="AR23" s="40"/>
      <c r="AS23" s="32"/>
      <c r="AT23" s="31">
        <f t="shared" si="18"/>
        <v>0</v>
      </c>
      <c r="AU23" s="32"/>
      <c r="AV23" s="32"/>
      <c r="AW23" s="31">
        <f t="shared" si="19"/>
        <v>0</v>
      </c>
      <c r="AX23" s="40"/>
      <c r="AY23" s="32"/>
      <c r="AZ23" s="31">
        <f t="shared" si="20"/>
        <v>0</v>
      </c>
      <c r="BA23" s="32"/>
      <c r="BB23" s="32"/>
      <c r="BC23" s="31">
        <f t="shared" si="21"/>
        <v>0</v>
      </c>
      <c r="BD23" s="32">
        <f t="shared" si="22"/>
        <v>0</v>
      </c>
      <c r="BE23" s="32">
        <f t="shared" si="23"/>
        <v>0</v>
      </c>
      <c r="BF23" s="31">
        <f t="shared" si="24"/>
        <v>0</v>
      </c>
      <c r="BG23" s="32">
        <f t="shared" si="25"/>
        <v>0</v>
      </c>
      <c r="BH23" s="32">
        <f t="shared" si="26"/>
        <v>0</v>
      </c>
      <c r="BI23" s="31">
        <f t="shared" si="27"/>
        <v>0</v>
      </c>
      <c r="BJ23" s="32">
        <f t="shared" si="28"/>
        <v>0</v>
      </c>
      <c r="BK23" s="32">
        <f t="shared" si="29"/>
        <v>0</v>
      </c>
      <c r="BL23" s="31">
        <f t="shared" si="30"/>
        <v>0</v>
      </c>
      <c r="BM23" s="32">
        <f t="shared" si="31"/>
        <v>0</v>
      </c>
      <c r="BN23" s="32">
        <f t="shared" si="32"/>
        <v>0</v>
      </c>
      <c r="BO23" s="31">
        <f t="shared" si="33"/>
        <v>0</v>
      </c>
      <c r="BP23" s="32">
        <f t="shared" si="34"/>
        <v>0</v>
      </c>
      <c r="BQ23" s="32">
        <f t="shared" si="35"/>
        <v>0</v>
      </c>
      <c r="BR23" s="31">
        <f t="shared" si="36"/>
        <v>0</v>
      </c>
      <c r="BS23" s="32">
        <f t="shared" si="37"/>
        <v>0</v>
      </c>
      <c r="BT23" s="32">
        <f t="shared" si="38"/>
        <v>0</v>
      </c>
      <c r="BU23" s="31">
        <f t="shared" si="39"/>
        <v>0</v>
      </c>
      <c r="BV23" s="32">
        <f t="shared" si="40"/>
        <v>0</v>
      </c>
      <c r="BW23" s="32">
        <f t="shared" si="41"/>
        <v>0</v>
      </c>
      <c r="BX23" s="31">
        <f t="shared" si="42"/>
        <v>0</v>
      </c>
      <c r="BY23" s="32">
        <f t="shared" si="43"/>
        <v>0</v>
      </c>
      <c r="BZ23" s="32">
        <f t="shared" si="44"/>
        <v>0</v>
      </c>
      <c r="CA23" s="31">
        <f t="shared" si="45"/>
        <v>0</v>
      </c>
      <c r="CB23" s="33">
        <f t="shared" si="46"/>
        <v>0</v>
      </c>
      <c r="CC23" s="33">
        <f t="shared" si="47"/>
        <v>0</v>
      </c>
      <c r="CD23" s="35">
        <f t="shared" si="48"/>
        <v>0</v>
      </c>
      <c r="CE23" s="36">
        <f t="shared" si="49"/>
        <v>2411.4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31</v>
      </c>
      <c r="D24" s="32">
        <f t="shared" si="0"/>
        <v>26</v>
      </c>
      <c r="E24" s="32">
        <v>4</v>
      </c>
      <c r="F24" s="32"/>
      <c r="G24" s="32"/>
      <c r="H24" s="32"/>
      <c r="I24" s="32"/>
      <c r="J24" s="32">
        <v>1</v>
      </c>
      <c r="K24" s="32"/>
      <c r="L24" s="32"/>
      <c r="M24" s="32"/>
      <c r="N24" s="32"/>
      <c r="O24" s="32"/>
      <c r="P24" s="40"/>
      <c r="Q24" s="40"/>
      <c r="R24" s="40"/>
      <c r="S24" s="33">
        <f>'ILK EKRAN D-K ÜCR'!N19</f>
        <v>0</v>
      </c>
      <c r="T24" s="33">
        <f>'ILK EKRAN D-K ÜCR'!O19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32">
        <f t="shared" si="4"/>
        <v>4935.87</v>
      </c>
      <c r="Y24" s="32">
        <f t="shared" si="5"/>
        <v>6345.54</v>
      </c>
      <c r="Z24" s="31">
        <f t="shared" si="6"/>
        <v>1409.67</v>
      </c>
      <c r="AA24" s="32">
        <v>3093.57</v>
      </c>
      <c r="AB24" s="32">
        <v>3977.2</v>
      </c>
      <c r="AC24" s="31">
        <f t="shared" si="7"/>
        <v>883.63</v>
      </c>
      <c r="AD24" s="33">
        <v>11.89</v>
      </c>
      <c r="AE24" s="32">
        <f t="shared" si="8"/>
        <v>309.14</v>
      </c>
      <c r="AF24" s="33">
        <v>15.28</v>
      </c>
      <c r="AG24" s="33">
        <f t="shared" si="9"/>
        <v>397.28</v>
      </c>
      <c r="AH24" s="34">
        <f t="shared" si="10"/>
        <v>88.14</v>
      </c>
      <c r="AI24" s="32">
        <f t="shared" si="11"/>
        <v>0</v>
      </c>
      <c r="AJ24" s="32">
        <f t="shared" si="12"/>
        <v>0</v>
      </c>
      <c r="AK24" s="31">
        <f t="shared" si="13"/>
        <v>0</v>
      </c>
      <c r="AL24" s="32">
        <f t="shared" si="14"/>
        <v>105</v>
      </c>
      <c r="AM24" s="32">
        <f t="shared" si="15"/>
        <v>134.96</v>
      </c>
      <c r="AN24" s="31">
        <f t="shared" si="16"/>
        <v>29.96</v>
      </c>
      <c r="AO24" s="40"/>
      <c r="AP24" s="32"/>
      <c r="AQ24" s="31">
        <f t="shared" si="17"/>
        <v>0</v>
      </c>
      <c r="AR24" s="40"/>
      <c r="AS24" s="32"/>
      <c r="AT24" s="31">
        <f t="shared" si="18"/>
        <v>0</v>
      </c>
      <c r="AU24" s="32"/>
      <c r="AV24" s="32"/>
      <c r="AW24" s="31">
        <f t="shared" si="19"/>
        <v>0</v>
      </c>
      <c r="AX24" s="40"/>
      <c r="AY24" s="32"/>
      <c r="AZ24" s="31">
        <f t="shared" si="20"/>
        <v>0</v>
      </c>
      <c r="BA24" s="32"/>
      <c r="BB24" s="32"/>
      <c r="BC24" s="31">
        <f t="shared" si="21"/>
        <v>0</v>
      </c>
      <c r="BD24" s="32">
        <f t="shared" si="22"/>
        <v>0</v>
      </c>
      <c r="BE24" s="32">
        <f t="shared" si="23"/>
        <v>0</v>
      </c>
      <c r="BF24" s="31">
        <f t="shared" si="24"/>
        <v>0</v>
      </c>
      <c r="BG24" s="32">
        <f t="shared" si="25"/>
        <v>0</v>
      </c>
      <c r="BH24" s="32">
        <f t="shared" si="26"/>
        <v>0</v>
      </c>
      <c r="BI24" s="31">
        <f t="shared" si="27"/>
        <v>0</v>
      </c>
      <c r="BJ24" s="32">
        <f t="shared" si="28"/>
        <v>0</v>
      </c>
      <c r="BK24" s="32">
        <f t="shared" si="29"/>
        <v>0</v>
      </c>
      <c r="BL24" s="31">
        <f t="shared" si="30"/>
        <v>0</v>
      </c>
      <c r="BM24" s="32">
        <f t="shared" si="31"/>
        <v>0</v>
      </c>
      <c r="BN24" s="32">
        <f t="shared" si="32"/>
        <v>0</v>
      </c>
      <c r="BO24" s="31">
        <f t="shared" si="33"/>
        <v>0</v>
      </c>
      <c r="BP24" s="32">
        <f t="shared" si="34"/>
        <v>0</v>
      </c>
      <c r="BQ24" s="32">
        <f t="shared" si="35"/>
        <v>0</v>
      </c>
      <c r="BR24" s="31">
        <f t="shared" si="36"/>
        <v>0</v>
      </c>
      <c r="BS24" s="32">
        <f t="shared" si="37"/>
        <v>0</v>
      </c>
      <c r="BT24" s="32">
        <f t="shared" si="38"/>
        <v>0</v>
      </c>
      <c r="BU24" s="31">
        <f t="shared" si="39"/>
        <v>0</v>
      </c>
      <c r="BV24" s="32">
        <f t="shared" si="40"/>
        <v>0</v>
      </c>
      <c r="BW24" s="32">
        <f t="shared" si="41"/>
        <v>0</v>
      </c>
      <c r="BX24" s="31">
        <f t="shared" si="42"/>
        <v>0</v>
      </c>
      <c r="BY24" s="32">
        <f t="shared" si="43"/>
        <v>0</v>
      </c>
      <c r="BZ24" s="32">
        <f t="shared" si="44"/>
        <v>0</v>
      </c>
      <c r="CA24" s="31">
        <f t="shared" si="45"/>
        <v>0</v>
      </c>
      <c r="CB24" s="33">
        <f t="shared" si="46"/>
        <v>0</v>
      </c>
      <c r="CC24" s="33">
        <f t="shared" si="47"/>
        <v>0</v>
      </c>
      <c r="CD24" s="35">
        <f t="shared" si="48"/>
        <v>0</v>
      </c>
      <c r="CE24" s="36">
        <f t="shared" si="49"/>
        <v>2411.4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31</v>
      </c>
      <c r="D25" s="32">
        <f t="shared" si="0"/>
        <v>26</v>
      </c>
      <c r="E25" s="32">
        <v>4</v>
      </c>
      <c r="F25" s="32"/>
      <c r="G25" s="32"/>
      <c r="H25" s="32"/>
      <c r="I25" s="32"/>
      <c r="J25" s="32">
        <v>1</v>
      </c>
      <c r="K25" s="32"/>
      <c r="L25" s="32"/>
      <c r="M25" s="32"/>
      <c r="N25" s="32"/>
      <c r="O25" s="32"/>
      <c r="P25" s="40"/>
      <c r="Q25" s="40"/>
      <c r="R25" s="40"/>
      <c r="S25" s="33">
        <f>'ILK EKRAN D-K ÜCR'!N20</f>
        <v>0</v>
      </c>
      <c r="T25" s="33">
        <f>'ILK EKRAN D-K ÜCR'!O20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32">
        <f t="shared" si="4"/>
        <v>4935.87</v>
      </c>
      <c r="Y25" s="32">
        <f t="shared" si="5"/>
        <v>6345.54</v>
      </c>
      <c r="Z25" s="31">
        <f t="shared" si="6"/>
        <v>1409.67</v>
      </c>
      <c r="AA25" s="32">
        <v>3093.57</v>
      </c>
      <c r="AB25" s="32">
        <v>3977.2</v>
      </c>
      <c r="AC25" s="31">
        <f t="shared" si="7"/>
        <v>883.63</v>
      </c>
      <c r="AD25" s="33">
        <v>11.89</v>
      </c>
      <c r="AE25" s="32">
        <f t="shared" si="8"/>
        <v>309.14</v>
      </c>
      <c r="AF25" s="33">
        <v>15.28</v>
      </c>
      <c r="AG25" s="33">
        <f t="shared" si="9"/>
        <v>397.28</v>
      </c>
      <c r="AH25" s="34">
        <f t="shared" si="10"/>
        <v>88.14</v>
      </c>
      <c r="AI25" s="32">
        <f t="shared" si="11"/>
        <v>0</v>
      </c>
      <c r="AJ25" s="32">
        <f t="shared" si="12"/>
        <v>0</v>
      </c>
      <c r="AK25" s="31">
        <f t="shared" si="13"/>
        <v>0</v>
      </c>
      <c r="AL25" s="32">
        <f t="shared" si="14"/>
        <v>105</v>
      </c>
      <c r="AM25" s="32">
        <f t="shared" si="15"/>
        <v>134.96</v>
      </c>
      <c r="AN25" s="31">
        <f t="shared" si="16"/>
        <v>29.96</v>
      </c>
      <c r="AO25" s="40"/>
      <c r="AP25" s="32"/>
      <c r="AQ25" s="31">
        <f t="shared" si="17"/>
        <v>0</v>
      </c>
      <c r="AR25" s="40"/>
      <c r="AS25" s="32"/>
      <c r="AT25" s="31">
        <f t="shared" si="18"/>
        <v>0</v>
      </c>
      <c r="AU25" s="32"/>
      <c r="AV25" s="32"/>
      <c r="AW25" s="31">
        <f t="shared" si="19"/>
        <v>0</v>
      </c>
      <c r="AX25" s="40"/>
      <c r="AY25" s="32"/>
      <c r="AZ25" s="31">
        <f t="shared" si="20"/>
        <v>0</v>
      </c>
      <c r="BA25" s="32"/>
      <c r="BB25" s="32"/>
      <c r="BC25" s="31">
        <f t="shared" si="21"/>
        <v>0</v>
      </c>
      <c r="BD25" s="32">
        <f t="shared" si="22"/>
        <v>0</v>
      </c>
      <c r="BE25" s="32">
        <f t="shared" si="23"/>
        <v>0</v>
      </c>
      <c r="BF25" s="31">
        <f t="shared" si="24"/>
        <v>0</v>
      </c>
      <c r="BG25" s="32">
        <f t="shared" si="25"/>
        <v>0</v>
      </c>
      <c r="BH25" s="32">
        <f t="shared" si="26"/>
        <v>0</v>
      </c>
      <c r="BI25" s="31">
        <f t="shared" si="27"/>
        <v>0</v>
      </c>
      <c r="BJ25" s="32">
        <f t="shared" si="28"/>
        <v>0</v>
      </c>
      <c r="BK25" s="32">
        <f t="shared" si="29"/>
        <v>0</v>
      </c>
      <c r="BL25" s="31">
        <f t="shared" si="30"/>
        <v>0</v>
      </c>
      <c r="BM25" s="32">
        <f t="shared" si="31"/>
        <v>0</v>
      </c>
      <c r="BN25" s="32">
        <f t="shared" si="32"/>
        <v>0</v>
      </c>
      <c r="BO25" s="31">
        <f t="shared" si="33"/>
        <v>0</v>
      </c>
      <c r="BP25" s="32">
        <f t="shared" si="34"/>
        <v>0</v>
      </c>
      <c r="BQ25" s="32">
        <f t="shared" si="35"/>
        <v>0</v>
      </c>
      <c r="BR25" s="31">
        <f t="shared" si="36"/>
        <v>0</v>
      </c>
      <c r="BS25" s="32">
        <f t="shared" si="37"/>
        <v>0</v>
      </c>
      <c r="BT25" s="32">
        <f t="shared" si="38"/>
        <v>0</v>
      </c>
      <c r="BU25" s="31">
        <f t="shared" si="39"/>
        <v>0</v>
      </c>
      <c r="BV25" s="32">
        <f t="shared" si="40"/>
        <v>0</v>
      </c>
      <c r="BW25" s="32">
        <f t="shared" si="41"/>
        <v>0</v>
      </c>
      <c r="BX25" s="31">
        <f t="shared" si="42"/>
        <v>0</v>
      </c>
      <c r="BY25" s="32">
        <f t="shared" si="43"/>
        <v>0</v>
      </c>
      <c r="BZ25" s="32">
        <f t="shared" si="44"/>
        <v>0</v>
      </c>
      <c r="CA25" s="31">
        <f t="shared" si="45"/>
        <v>0</v>
      </c>
      <c r="CB25" s="33">
        <f t="shared" si="46"/>
        <v>0</v>
      </c>
      <c r="CC25" s="33">
        <f t="shared" si="47"/>
        <v>0</v>
      </c>
      <c r="CD25" s="35">
        <f t="shared" si="48"/>
        <v>0</v>
      </c>
      <c r="CE25" s="36">
        <f t="shared" si="49"/>
        <v>2411.4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31</v>
      </c>
      <c r="D26" s="32">
        <f t="shared" si="0"/>
        <v>26</v>
      </c>
      <c r="E26" s="32">
        <v>4</v>
      </c>
      <c r="F26" s="32"/>
      <c r="G26" s="32"/>
      <c r="H26" s="32"/>
      <c r="I26" s="32"/>
      <c r="J26" s="32">
        <v>1</v>
      </c>
      <c r="K26" s="32"/>
      <c r="L26" s="32"/>
      <c r="M26" s="32"/>
      <c r="N26" s="32"/>
      <c r="O26" s="32"/>
      <c r="P26" s="40"/>
      <c r="Q26" s="40"/>
      <c r="R26" s="40"/>
      <c r="S26" s="33">
        <f>'ILK EKRAN D-K ÜCR'!N21</f>
        <v>0</v>
      </c>
      <c r="T26" s="33">
        <f>'ILK EKRAN D-K ÜCR'!O21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32">
        <f t="shared" si="4"/>
        <v>4935.87</v>
      </c>
      <c r="Y26" s="32">
        <f t="shared" si="5"/>
        <v>6345.54</v>
      </c>
      <c r="Z26" s="31">
        <f t="shared" si="6"/>
        <v>1409.67</v>
      </c>
      <c r="AA26" s="32">
        <v>3093.57</v>
      </c>
      <c r="AB26" s="32">
        <v>3977.2</v>
      </c>
      <c r="AC26" s="31">
        <f t="shared" si="7"/>
        <v>883.63</v>
      </c>
      <c r="AD26" s="33">
        <v>11.89</v>
      </c>
      <c r="AE26" s="32">
        <f t="shared" si="8"/>
        <v>309.14</v>
      </c>
      <c r="AF26" s="33">
        <v>15.28</v>
      </c>
      <c r="AG26" s="33">
        <f t="shared" si="9"/>
        <v>397.28</v>
      </c>
      <c r="AH26" s="34">
        <f t="shared" si="10"/>
        <v>88.14</v>
      </c>
      <c r="AI26" s="32">
        <f t="shared" si="11"/>
        <v>0</v>
      </c>
      <c r="AJ26" s="32">
        <f t="shared" si="12"/>
        <v>0</v>
      </c>
      <c r="AK26" s="31">
        <f t="shared" si="13"/>
        <v>0</v>
      </c>
      <c r="AL26" s="32">
        <f t="shared" si="14"/>
        <v>105</v>
      </c>
      <c r="AM26" s="32">
        <f t="shared" si="15"/>
        <v>134.96</v>
      </c>
      <c r="AN26" s="31">
        <f t="shared" si="16"/>
        <v>29.96</v>
      </c>
      <c r="AO26" s="40"/>
      <c r="AP26" s="32"/>
      <c r="AQ26" s="31">
        <f t="shared" si="17"/>
        <v>0</v>
      </c>
      <c r="AR26" s="40"/>
      <c r="AS26" s="32"/>
      <c r="AT26" s="31">
        <f t="shared" si="18"/>
        <v>0</v>
      </c>
      <c r="AU26" s="32"/>
      <c r="AV26" s="32"/>
      <c r="AW26" s="31">
        <f t="shared" si="19"/>
        <v>0</v>
      </c>
      <c r="AX26" s="40"/>
      <c r="AY26" s="32"/>
      <c r="AZ26" s="31">
        <f t="shared" si="20"/>
        <v>0</v>
      </c>
      <c r="BA26" s="32"/>
      <c r="BB26" s="32"/>
      <c r="BC26" s="31">
        <f t="shared" si="21"/>
        <v>0</v>
      </c>
      <c r="BD26" s="32">
        <f t="shared" si="22"/>
        <v>0</v>
      </c>
      <c r="BE26" s="32">
        <f t="shared" si="23"/>
        <v>0</v>
      </c>
      <c r="BF26" s="31">
        <f t="shared" si="24"/>
        <v>0</v>
      </c>
      <c r="BG26" s="32">
        <f t="shared" si="25"/>
        <v>0</v>
      </c>
      <c r="BH26" s="32">
        <f t="shared" si="26"/>
        <v>0</v>
      </c>
      <c r="BI26" s="31">
        <f t="shared" si="27"/>
        <v>0</v>
      </c>
      <c r="BJ26" s="32">
        <f t="shared" si="28"/>
        <v>0</v>
      </c>
      <c r="BK26" s="32">
        <f t="shared" si="29"/>
        <v>0</v>
      </c>
      <c r="BL26" s="31">
        <f t="shared" si="30"/>
        <v>0</v>
      </c>
      <c r="BM26" s="32">
        <f t="shared" si="31"/>
        <v>0</v>
      </c>
      <c r="BN26" s="32">
        <f t="shared" si="32"/>
        <v>0</v>
      </c>
      <c r="BO26" s="31">
        <f t="shared" si="33"/>
        <v>0</v>
      </c>
      <c r="BP26" s="32">
        <f t="shared" si="34"/>
        <v>0</v>
      </c>
      <c r="BQ26" s="32">
        <f t="shared" si="35"/>
        <v>0</v>
      </c>
      <c r="BR26" s="31">
        <f t="shared" si="36"/>
        <v>0</v>
      </c>
      <c r="BS26" s="32">
        <f t="shared" si="37"/>
        <v>0</v>
      </c>
      <c r="BT26" s="32">
        <f t="shared" si="38"/>
        <v>0</v>
      </c>
      <c r="BU26" s="31">
        <f t="shared" si="39"/>
        <v>0</v>
      </c>
      <c r="BV26" s="32">
        <f t="shared" si="40"/>
        <v>0</v>
      </c>
      <c r="BW26" s="32">
        <f t="shared" si="41"/>
        <v>0</v>
      </c>
      <c r="BX26" s="31">
        <f t="shared" si="42"/>
        <v>0</v>
      </c>
      <c r="BY26" s="32">
        <f t="shared" si="43"/>
        <v>0</v>
      </c>
      <c r="BZ26" s="32">
        <f t="shared" si="44"/>
        <v>0</v>
      </c>
      <c r="CA26" s="31">
        <f t="shared" si="45"/>
        <v>0</v>
      </c>
      <c r="CB26" s="33">
        <f t="shared" si="46"/>
        <v>0</v>
      </c>
      <c r="CC26" s="33">
        <f t="shared" si="47"/>
        <v>0</v>
      </c>
      <c r="CD26" s="35">
        <f t="shared" si="48"/>
        <v>0</v>
      </c>
      <c r="CE26" s="36">
        <f t="shared" si="49"/>
        <v>2411.4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31</v>
      </c>
      <c r="D27" s="32">
        <f t="shared" si="0"/>
        <v>26</v>
      </c>
      <c r="E27" s="32">
        <v>4</v>
      </c>
      <c r="F27" s="40"/>
      <c r="G27" s="40"/>
      <c r="H27" s="40"/>
      <c r="I27" s="32"/>
      <c r="J27" s="32">
        <v>1</v>
      </c>
      <c r="K27" s="40"/>
      <c r="L27" s="40"/>
      <c r="M27" s="40"/>
      <c r="N27" s="40"/>
      <c r="O27" s="40"/>
      <c r="P27" s="40"/>
      <c r="Q27" s="40"/>
      <c r="R27" s="40"/>
      <c r="S27" s="33">
        <f>'ILK EKRAN D-K ÜCR'!N22</f>
        <v>0</v>
      </c>
      <c r="T27" s="33">
        <f>'ILK EKRAN D-K ÜCR'!O22</f>
        <v>0</v>
      </c>
      <c r="U27" s="32">
        <f t="shared" si="1"/>
        <v>0</v>
      </c>
      <c r="V27" s="32">
        <f t="shared" si="2"/>
        <v>0</v>
      </c>
      <c r="W27" s="31">
        <f t="shared" si="3"/>
        <v>0</v>
      </c>
      <c r="X27" s="32">
        <f t="shared" si="4"/>
        <v>4935.87</v>
      </c>
      <c r="Y27" s="32">
        <f t="shared" si="5"/>
        <v>6345.54</v>
      </c>
      <c r="Z27" s="31">
        <f t="shared" si="6"/>
        <v>1409.67</v>
      </c>
      <c r="AA27" s="32">
        <v>3093.57</v>
      </c>
      <c r="AB27" s="32">
        <v>3977.2</v>
      </c>
      <c r="AC27" s="31">
        <f t="shared" si="7"/>
        <v>883.63</v>
      </c>
      <c r="AD27" s="33">
        <v>11.89</v>
      </c>
      <c r="AE27" s="32">
        <f t="shared" si="8"/>
        <v>309.14</v>
      </c>
      <c r="AF27" s="33">
        <v>15.28</v>
      </c>
      <c r="AG27" s="33">
        <f t="shared" si="9"/>
        <v>397.28</v>
      </c>
      <c r="AH27" s="34">
        <f t="shared" si="10"/>
        <v>88.14</v>
      </c>
      <c r="AI27" s="32">
        <f t="shared" si="11"/>
        <v>0</v>
      </c>
      <c r="AJ27" s="32">
        <f t="shared" si="12"/>
        <v>0</v>
      </c>
      <c r="AK27" s="31">
        <f t="shared" si="13"/>
        <v>0</v>
      </c>
      <c r="AL27" s="32">
        <f>15*3</f>
        <v>45</v>
      </c>
      <c r="AM27" s="32">
        <f>3*19.28</f>
        <v>57.84</v>
      </c>
      <c r="AN27" s="31">
        <f t="shared" ref="AN27:AN30" si="50">AM27-AL27</f>
        <v>12.84</v>
      </c>
      <c r="AO27" s="40"/>
      <c r="AP27" s="32"/>
      <c r="AQ27" s="31">
        <f t="shared" si="17"/>
        <v>0</v>
      </c>
      <c r="AR27" s="40"/>
      <c r="AS27" s="32"/>
      <c r="AT27" s="31">
        <f t="shared" si="18"/>
        <v>0</v>
      </c>
      <c r="AU27" s="32"/>
      <c r="AV27" s="32"/>
      <c r="AW27" s="31">
        <f t="shared" si="19"/>
        <v>0</v>
      </c>
      <c r="AX27" s="40"/>
      <c r="AY27" s="32"/>
      <c r="AZ27" s="31">
        <f t="shared" si="20"/>
        <v>0</v>
      </c>
      <c r="BA27" s="32"/>
      <c r="BB27" s="32"/>
      <c r="BC27" s="31">
        <f t="shared" si="21"/>
        <v>0</v>
      </c>
      <c r="BD27" s="32">
        <f t="shared" si="22"/>
        <v>0</v>
      </c>
      <c r="BE27" s="32">
        <f t="shared" si="23"/>
        <v>0</v>
      </c>
      <c r="BF27" s="31">
        <f t="shared" si="24"/>
        <v>0</v>
      </c>
      <c r="BG27" s="32">
        <f t="shared" si="25"/>
        <v>0</v>
      </c>
      <c r="BH27" s="32">
        <f t="shared" si="26"/>
        <v>0</v>
      </c>
      <c r="BI27" s="31">
        <f t="shared" si="27"/>
        <v>0</v>
      </c>
      <c r="BJ27" s="32">
        <f t="shared" si="28"/>
        <v>0</v>
      </c>
      <c r="BK27" s="32">
        <f t="shared" si="29"/>
        <v>0</v>
      </c>
      <c r="BL27" s="31">
        <f t="shared" si="30"/>
        <v>0</v>
      </c>
      <c r="BM27" s="32">
        <f t="shared" si="31"/>
        <v>0</v>
      </c>
      <c r="BN27" s="32">
        <f t="shared" si="32"/>
        <v>0</v>
      </c>
      <c r="BO27" s="31">
        <f t="shared" si="33"/>
        <v>0</v>
      </c>
      <c r="BP27" s="32">
        <f t="shared" si="34"/>
        <v>0</v>
      </c>
      <c r="BQ27" s="32">
        <f t="shared" si="35"/>
        <v>0</v>
      </c>
      <c r="BR27" s="31">
        <f t="shared" si="36"/>
        <v>0</v>
      </c>
      <c r="BS27" s="32">
        <f t="shared" si="37"/>
        <v>0</v>
      </c>
      <c r="BT27" s="32">
        <f t="shared" si="38"/>
        <v>0</v>
      </c>
      <c r="BU27" s="31">
        <f t="shared" si="39"/>
        <v>0</v>
      </c>
      <c r="BV27" s="32">
        <f t="shared" si="40"/>
        <v>0</v>
      </c>
      <c r="BW27" s="32">
        <f t="shared" si="41"/>
        <v>0</v>
      </c>
      <c r="BX27" s="31">
        <f t="shared" si="42"/>
        <v>0</v>
      </c>
      <c r="BY27" s="32">
        <f t="shared" si="43"/>
        <v>0</v>
      </c>
      <c r="BZ27" s="32">
        <f t="shared" si="44"/>
        <v>0</v>
      </c>
      <c r="CA27" s="31">
        <f t="shared" si="45"/>
        <v>0</v>
      </c>
      <c r="CB27" s="33">
        <f t="shared" si="46"/>
        <v>0</v>
      </c>
      <c r="CC27" s="33">
        <f t="shared" si="47"/>
        <v>0</v>
      </c>
      <c r="CD27" s="35">
        <f t="shared" si="48"/>
        <v>0</v>
      </c>
      <c r="CE27" s="36">
        <f t="shared" si="49"/>
        <v>2394.2800000000002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31</v>
      </c>
      <c r="D28" s="32">
        <f t="shared" si="0"/>
        <v>26</v>
      </c>
      <c r="E28" s="32">
        <v>4</v>
      </c>
      <c r="F28" s="40"/>
      <c r="G28" s="40"/>
      <c r="H28" s="40"/>
      <c r="I28" s="32"/>
      <c r="J28" s="32">
        <v>1</v>
      </c>
      <c r="K28" s="40"/>
      <c r="L28" s="40"/>
      <c r="M28" s="40"/>
      <c r="N28" s="40"/>
      <c r="O28" s="40"/>
      <c r="P28" s="40"/>
      <c r="Q28" s="40"/>
      <c r="R28" s="40"/>
      <c r="S28" s="33">
        <f>'ILK EKRAN D-K ÜCR'!N23</f>
        <v>0</v>
      </c>
      <c r="T28" s="33">
        <f>'ILK EKRAN D-K ÜCR'!O23</f>
        <v>0</v>
      </c>
      <c r="U28" s="32">
        <f t="shared" si="1"/>
        <v>0</v>
      </c>
      <c r="V28" s="32">
        <f t="shared" si="2"/>
        <v>0</v>
      </c>
      <c r="W28" s="31">
        <f t="shared" si="3"/>
        <v>0</v>
      </c>
      <c r="X28" s="32">
        <f t="shared" si="4"/>
        <v>4935.87</v>
      </c>
      <c r="Y28" s="32">
        <f t="shared" si="5"/>
        <v>6345.54</v>
      </c>
      <c r="Z28" s="31">
        <f t="shared" si="6"/>
        <v>1409.67</v>
      </c>
      <c r="AA28" s="32">
        <v>3093.57</v>
      </c>
      <c r="AB28" s="32">
        <v>3977.2</v>
      </c>
      <c r="AC28" s="31">
        <f t="shared" si="7"/>
        <v>883.63</v>
      </c>
      <c r="AD28" s="33">
        <v>11.89</v>
      </c>
      <c r="AE28" s="32">
        <f t="shared" si="8"/>
        <v>309.14</v>
      </c>
      <c r="AF28" s="33">
        <v>15.28</v>
      </c>
      <c r="AG28" s="33">
        <f t="shared" si="9"/>
        <v>397.28</v>
      </c>
      <c r="AH28" s="34">
        <f t="shared" si="10"/>
        <v>88.14</v>
      </c>
      <c r="AI28" s="32">
        <f t="shared" si="11"/>
        <v>0</v>
      </c>
      <c r="AJ28" s="32">
        <f t="shared" si="12"/>
        <v>0</v>
      </c>
      <c r="AK28" s="31">
        <f t="shared" si="13"/>
        <v>0</v>
      </c>
      <c r="AL28" s="32">
        <f t="shared" ref="AL28:AL30" si="51">15*3</f>
        <v>45</v>
      </c>
      <c r="AM28" s="32">
        <f t="shared" ref="AM28:AM30" si="52">3*19.28</f>
        <v>57.84</v>
      </c>
      <c r="AN28" s="31">
        <f t="shared" si="50"/>
        <v>12.84</v>
      </c>
      <c r="AO28" s="40"/>
      <c r="AP28" s="32"/>
      <c r="AQ28" s="31">
        <f t="shared" si="17"/>
        <v>0</v>
      </c>
      <c r="AR28" s="40"/>
      <c r="AS28" s="32"/>
      <c r="AT28" s="31">
        <f t="shared" si="18"/>
        <v>0</v>
      </c>
      <c r="AU28" s="32"/>
      <c r="AV28" s="32"/>
      <c r="AW28" s="31">
        <f t="shared" si="19"/>
        <v>0</v>
      </c>
      <c r="AX28" s="40"/>
      <c r="AY28" s="32"/>
      <c r="AZ28" s="31">
        <f t="shared" si="20"/>
        <v>0</v>
      </c>
      <c r="BA28" s="32"/>
      <c r="BB28" s="32"/>
      <c r="BC28" s="31">
        <f t="shared" si="21"/>
        <v>0</v>
      </c>
      <c r="BD28" s="32">
        <f t="shared" si="22"/>
        <v>0</v>
      </c>
      <c r="BE28" s="32">
        <f t="shared" si="23"/>
        <v>0</v>
      </c>
      <c r="BF28" s="31">
        <f t="shared" si="24"/>
        <v>0</v>
      </c>
      <c r="BG28" s="32">
        <f t="shared" si="25"/>
        <v>0</v>
      </c>
      <c r="BH28" s="32">
        <f t="shared" si="26"/>
        <v>0</v>
      </c>
      <c r="BI28" s="31">
        <f t="shared" si="27"/>
        <v>0</v>
      </c>
      <c r="BJ28" s="32">
        <f t="shared" si="28"/>
        <v>0</v>
      </c>
      <c r="BK28" s="32">
        <f t="shared" si="29"/>
        <v>0</v>
      </c>
      <c r="BL28" s="31">
        <f t="shared" si="30"/>
        <v>0</v>
      </c>
      <c r="BM28" s="32">
        <f t="shared" si="31"/>
        <v>0</v>
      </c>
      <c r="BN28" s="32">
        <f t="shared" si="32"/>
        <v>0</v>
      </c>
      <c r="BO28" s="31">
        <f t="shared" si="33"/>
        <v>0</v>
      </c>
      <c r="BP28" s="32">
        <f t="shared" si="34"/>
        <v>0</v>
      </c>
      <c r="BQ28" s="32">
        <f t="shared" si="35"/>
        <v>0</v>
      </c>
      <c r="BR28" s="31">
        <f t="shared" si="36"/>
        <v>0</v>
      </c>
      <c r="BS28" s="32">
        <f t="shared" si="37"/>
        <v>0</v>
      </c>
      <c r="BT28" s="32">
        <f t="shared" si="38"/>
        <v>0</v>
      </c>
      <c r="BU28" s="31">
        <f t="shared" si="39"/>
        <v>0</v>
      </c>
      <c r="BV28" s="32">
        <f t="shared" si="40"/>
        <v>0</v>
      </c>
      <c r="BW28" s="32">
        <f t="shared" si="41"/>
        <v>0</v>
      </c>
      <c r="BX28" s="31">
        <f t="shared" si="42"/>
        <v>0</v>
      </c>
      <c r="BY28" s="32">
        <f t="shared" si="43"/>
        <v>0</v>
      </c>
      <c r="BZ28" s="32">
        <f t="shared" si="44"/>
        <v>0</v>
      </c>
      <c r="CA28" s="31">
        <f t="shared" si="45"/>
        <v>0</v>
      </c>
      <c r="CB28" s="33">
        <f t="shared" si="46"/>
        <v>0</v>
      </c>
      <c r="CC28" s="33">
        <f t="shared" si="47"/>
        <v>0</v>
      </c>
      <c r="CD28" s="35">
        <f t="shared" si="48"/>
        <v>0</v>
      </c>
      <c r="CE28" s="36">
        <f t="shared" si="49"/>
        <v>2394.2800000000002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31</v>
      </c>
      <c r="D29" s="32">
        <f t="shared" si="0"/>
        <v>26</v>
      </c>
      <c r="E29" s="32">
        <v>4</v>
      </c>
      <c r="F29" s="40"/>
      <c r="G29" s="40"/>
      <c r="H29" s="40"/>
      <c r="I29" s="32"/>
      <c r="J29" s="32">
        <v>1</v>
      </c>
      <c r="K29" s="40"/>
      <c r="L29" s="40"/>
      <c r="M29" s="40"/>
      <c r="N29" s="40"/>
      <c r="O29" s="40"/>
      <c r="P29" s="40"/>
      <c r="Q29" s="40"/>
      <c r="R29" s="40"/>
      <c r="S29" s="33">
        <f>'ILK EKRAN D-K ÜCR'!N24</f>
        <v>0</v>
      </c>
      <c r="T29" s="33">
        <f>'ILK EKRAN D-K ÜCR'!O24</f>
        <v>0</v>
      </c>
      <c r="U29" s="32">
        <f t="shared" si="1"/>
        <v>0</v>
      </c>
      <c r="V29" s="32">
        <f t="shared" si="2"/>
        <v>0</v>
      </c>
      <c r="W29" s="31">
        <f t="shared" si="3"/>
        <v>0</v>
      </c>
      <c r="X29" s="32">
        <f t="shared" si="4"/>
        <v>4935.87</v>
      </c>
      <c r="Y29" s="32">
        <f t="shared" si="5"/>
        <v>6345.54</v>
      </c>
      <c r="Z29" s="31">
        <f t="shared" si="6"/>
        <v>1409.67</v>
      </c>
      <c r="AA29" s="32">
        <v>3093.57</v>
      </c>
      <c r="AB29" s="32">
        <v>3977.2</v>
      </c>
      <c r="AC29" s="31">
        <f t="shared" si="7"/>
        <v>883.63</v>
      </c>
      <c r="AD29" s="33">
        <v>11.89</v>
      </c>
      <c r="AE29" s="32">
        <f t="shared" si="8"/>
        <v>309.14</v>
      </c>
      <c r="AF29" s="33">
        <v>15.28</v>
      </c>
      <c r="AG29" s="33">
        <f t="shared" si="9"/>
        <v>397.28</v>
      </c>
      <c r="AH29" s="34">
        <f t="shared" si="10"/>
        <v>88.14</v>
      </c>
      <c r="AI29" s="32">
        <f t="shared" si="11"/>
        <v>0</v>
      </c>
      <c r="AJ29" s="32">
        <f t="shared" si="12"/>
        <v>0</v>
      </c>
      <c r="AK29" s="31">
        <f t="shared" si="13"/>
        <v>0</v>
      </c>
      <c r="AL29" s="32">
        <f t="shared" si="51"/>
        <v>45</v>
      </c>
      <c r="AM29" s="32">
        <f t="shared" si="52"/>
        <v>57.84</v>
      </c>
      <c r="AN29" s="31">
        <f t="shared" si="50"/>
        <v>12.84</v>
      </c>
      <c r="AO29" s="40"/>
      <c r="AP29" s="32"/>
      <c r="AQ29" s="31">
        <f t="shared" si="17"/>
        <v>0</v>
      </c>
      <c r="AR29" s="40"/>
      <c r="AS29" s="32"/>
      <c r="AT29" s="31">
        <f t="shared" si="18"/>
        <v>0</v>
      </c>
      <c r="AU29" s="32"/>
      <c r="AV29" s="32"/>
      <c r="AW29" s="31">
        <f t="shared" si="19"/>
        <v>0</v>
      </c>
      <c r="AX29" s="40"/>
      <c r="AY29" s="32"/>
      <c r="AZ29" s="31">
        <f t="shared" si="20"/>
        <v>0</v>
      </c>
      <c r="BA29" s="32"/>
      <c r="BB29" s="32"/>
      <c r="BC29" s="31">
        <f t="shared" si="21"/>
        <v>0</v>
      </c>
      <c r="BD29" s="32">
        <f t="shared" si="22"/>
        <v>0</v>
      </c>
      <c r="BE29" s="32">
        <f t="shared" si="23"/>
        <v>0</v>
      </c>
      <c r="BF29" s="31">
        <f t="shared" si="24"/>
        <v>0</v>
      </c>
      <c r="BG29" s="32">
        <f t="shared" si="25"/>
        <v>0</v>
      </c>
      <c r="BH29" s="32">
        <f t="shared" si="26"/>
        <v>0</v>
      </c>
      <c r="BI29" s="31">
        <f t="shared" si="27"/>
        <v>0</v>
      </c>
      <c r="BJ29" s="32">
        <f t="shared" si="28"/>
        <v>0</v>
      </c>
      <c r="BK29" s="32">
        <f t="shared" si="29"/>
        <v>0</v>
      </c>
      <c r="BL29" s="31">
        <f t="shared" si="30"/>
        <v>0</v>
      </c>
      <c r="BM29" s="32">
        <f t="shared" si="31"/>
        <v>0</v>
      </c>
      <c r="BN29" s="32">
        <f t="shared" si="32"/>
        <v>0</v>
      </c>
      <c r="BO29" s="31">
        <f t="shared" si="33"/>
        <v>0</v>
      </c>
      <c r="BP29" s="32">
        <f t="shared" si="34"/>
        <v>0</v>
      </c>
      <c r="BQ29" s="32">
        <f t="shared" si="35"/>
        <v>0</v>
      </c>
      <c r="BR29" s="31">
        <f t="shared" si="36"/>
        <v>0</v>
      </c>
      <c r="BS29" s="32">
        <f t="shared" si="37"/>
        <v>0</v>
      </c>
      <c r="BT29" s="32">
        <f t="shared" si="38"/>
        <v>0</v>
      </c>
      <c r="BU29" s="31">
        <f t="shared" si="39"/>
        <v>0</v>
      </c>
      <c r="BV29" s="32">
        <f t="shared" si="40"/>
        <v>0</v>
      </c>
      <c r="BW29" s="32">
        <f t="shared" si="41"/>
        <v>0</v>
      </c>
      <c r="BX29" s="31">
        <f t="shared" si="42"/>
        <v>0</v>
      </c>
      <c r="BY29" s="32">
        <f t="shared" si="43"/>
        <v>0</v>
      </c>
      <c r="BZ29" s="32">
        <f t="shared" si="44"/>
        <v>0</v>
      </c>
      <c r="CA29" s="31">
        <f t="shared" si="45"/>
        <v>0</v>
      </c>
      <c r="CB29" s="33">
        <f t="shared" si="46"/>
        <v>0</v>
      </c>
      <c r="CC29" s="33">
        <f t="shared" si="47"/>
        <v>0</v>
      </c>
      <c r="CD29" s="35">
        <f t="shared" si="48"/>
        <v>0</v>
      </c>
      <c r="CE29" s="36">
        <f t="shared" si="49"/>
        <v>2394.2800000000002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31</v>
      </c>
      <c r="D30" s="32">
        <f t="shared" si="0"/>
        <v>26</v>
      </c>
      <c r="E30" s="32">
        <v>4</v>
      </c>
      <c r="F30" s="40"/>
      <c r="G30" s="40"/>
      <c r="H30" s="40"/>
      <c r="I30" s="32"/>
      <c r="J30" s="32">
        <v>1</v>
      </c>
      <c r="K30" s="40"/>
      <c r="L30" s="40"/>
      <c r="M30" s="40"/>
      <c r="N30" s="40"/>
      <c r="O30" s="40"/>
      <c r="P30" s="40"/>
      <c r="Q30" s="40"/>
      <c r="R30" s="40"/>
      <c r="S30" s="33">
        <f>'ILK EKRAN D-K ÜCR'!N25</f>
        <v>0</v>
      </c>
      <c r="T30" s="33">
        <f>'ILK EKRAN D-K ÜCR'!O25</f>
        <v>0</v>
      </c>
      <c r="U30" s="32">
        <f t="shared" si="1"/>
        <v>0</v>
      </c>
      <c r="V30" s="32">
        <f t="shared" si="2"/>
        <v>0</v>
      </c>
      <c r="W30" s="31">
        <f t="shared" si="3"/>
        <v>0</v>
      </c>
      <c r="X30" s="32">
        <f t="shared" si="4"/>
        <v>4935.87</v>
      </c>
      <c r="Y30" s="32">
        <f t="shared" si="5"/>
        <v>6345.54</v>
      </c>
      <c r="Z30" s="31">
        <f t="shared" si="6"/>
        <v>1409.67</v>
      </c>
      <c r="AA30" s="32">
        <v>3093.57</v>
      </c>
      <c r="AB30" s="32">
        <v>3977.2</v>
      </c>
      <c r="AC30" s="31">
        <f t="shared" si="7"/>
        <v>883.63</v>
      </c>
      <c r="AD30" s="33">
        <v>11.89</v>
      </c>
      <c r="AE30" s="32">
        <f t="shared" si="8"/>
        <v>309.14</v>
      </c>
      <c r="AF30" s="33">
        <v>15.28</v>
      </c>
      <c r="AG30" s="33">
        <f t="shared" si="9"/>
        <v>397.28</v>
      </c>
      <c r="AH30" s="34">
        <f t="shared" si="10"/>
        <v>88.14</v>
      </c>
      <c r="AI30" s="32">
        <f t="shared" si="11"/>
        <v>0</v>
      </c>
      <c r="AJ30" s="32">
        <f t="shared" si="12"/>
        <v>0</v>
      </c>
      <c r="AK30" s="31">
        <f t="shared" si="13"/>
        <v>0</v>
      </c>
      <c r="AL30" s="32">
        <f t="shared" si="51"/>
        <v>45</v>
      </c>
      <c r="AM30" s="32">
        <f t="shared" si="52"/>
        <v>57.84</v>
      </c>
      <c r="AN30" s="31">
        <f t="shared" si="50"/>
        <v>12.84</v>
      </c>
      <c r="AO30" s="40"/>
      <c r="AP30" s="32"/>
      <c r="AQ30" s="31">
        <f t="shared" si="17"/>
        <v>0</v>
      </c>
      <c r="AR30" s="40"/>
      <c r="AS30" s="32"/>
      <c r="AT30" s="31">
        <f t="shared" si="18"/>
        <v>0</v>
      </c>
      <c r="AU30" s="32"/>
      <c r="AV30" s="32"/>
      <c r="AW30" s="31">
        <f t="shared" si="19"/>
        <v>0</v>
      </c>
      <c r="AX30" s="40"/>
      <c r="AY30" s="32"/>
      <c r="AZ30" s="31">
        <f t="shared" si="20"/>
        <v>0</v>
      </c>
      <c r="BA30" s="32"/>
      <c r="BB30" s="32"/>
      <c r="BC30" s="31">
        <f t="shared" si="21"/>
        <v>0</v>
      </c>
      <c r="BD30" s="32">
        <f t="shared" si="22"/>
        <v>0</v>
      </c>
      <c r="BE30" s="32">
        <f t="shared" si="23"/>
        <v>0</v>
      </c>
      <c r="BF30" s="31">
        <f t="shared" si="24"/>
        <v>0</v>
      </c>
      <c r="BG30" s="32">
        <f t="shared" si="25"/>
        <v>0</v>
      </c>
      <c r="BH30" s="32">
        <f t="shared" si="26"/>
        <v>0</v>
      </c>
      <c r="BI30" s="31">
        <f t="shared" si="27"/>
        <v>0</v>
      </c>
      <c r="BJ30" s="32">
        <f t="shared" si="28"/>
        <v>0</v>
      </c>
      <c r="BK30" s="32">
        <f t="shared" si="29"/>
        <v>0</v>
      </c>
      <c r="BL30" s="31">
        <f t="shared" si="30"/>
        <v>0</v>
      </c>
      <c r="BM30" s="32">
        <f t="shared" si="31"/>
        <v>0</v>
      </c>
      <c r="BN30" s="32">
        <f t="shared" si="32"/>
        <v>0</v>
      </c>
      <c r="BO30" s="31">
        <f t="shared" si="33"/>
        <v>0</v>
      </c>
      <c r="BP30" s="32">
        <f t="shared" si="34"/>
        <v>0</v>
      </c>
      <c r="BQ30" s="32">
        <f t="shared" si="35"/>
        <v>0</v>
      </c>
      <c r="BR30" s="31">
        <f t="shared" si="36"/>
        <v>0</v>
      </c>
      <c r="BS30" s="32">
        <f t="shared" si="37"/>
        <v>0</v>
      </c>
      <c r="BT30" s="32">
        <f t="shared" si="38"/>
        <v>0</v>
      </c>
      <c r="BU30" s="31">
        <f t="shared" si="39"/>
        <v>0</v>
      </c>
      <c r="BV30" s="32">
        <f t="shared" si="40"/>
        <v>0</v>
      </c>
      <c r="BW30" s="32">
        <f t="shared" si="41"/>
        <v>0</v>
      </c>
      <c r="BX30" s="31">
        <f t="shared" si="42"/>
        <v>0</v>
      </c>
      <c r="BY30" s="32">
        <f t="shared" si="43"/>
        <v>0</v>
      </c>
      <c r="BZ30" s="32">
        <f t="shared" si="44"/>
        <v>0</v>
      </c>
      <c r="CA30" s="31">
        <f t="shared" si="45"/>
        <v>0</v>
      </c>
      <c r="CB30" s="33">
        <f t="shared" si="46"/>
        <v>0</v>
      </c>
      <c r="CC30" s="33">
        <f t="shared" si="47"/>
        <v>0</v>
      </c>
      <c r="CD30" s="35">
        <f t="shared" si="48"/>
        <v>0</v>
      </c>
      <c r="CE30" s="36">
        <f t="shared" si="49"/>
        <v>2394.2800000000002</v>
      </c>
    </row>
    <row r="31" spans="1:83" s="37" customFormat="1" ht="20.100000000000001" customHeight="1" x14ac:dyDescent="0.25">
      <c r="A31" s="38"/>
      <c r="B31" s="38"/>
      <c r="C31" s="39">
        <f>SUM(C11:C30)</f>
        <v>620</v>
      </c>
      <c r="D31" s="39">
        <f>SUM(D11:D30)</f>
        <v>520</v>
      </c>
      <c r="E31" s="39">
        <f>SUM(E11:E30)</f>
        <v>80</v>
      </c>
      <c r="F31" s="39">
        <f>SUM(F11:F30)</f>
        <v>0</v>
      </c>
      <c r="G31" s="39"/>
      <c r="H31" s="39"/>
      <c r="I31" s="39"/>
      <c r="J31" s="39">
        <f>SUM(J11:J30)</f>
        <v>20</v>
      </c>
      <c r="K31" s="39"/>
      <c r="L31" s="39"/>
      <c r="M31" s="39"/>
      <c r="N31" s="39"/>
      <c r="O31" s="39"/>
      <c r="P31" s="39"/>
      <c r="Q31" s="39"/>
      <c r="R31" s="39"/>
      <c r="S31" s="39">
        <f t="shared" ref="S31:CD31" si="53">SUM(S11:S30)</f>
        <v>2843.38</v>
      </c>
      <c r="T31" s="39">
        <f t="shared" si="53"/>
        <v>3758.4</v>
      </c>
      <c r="U31" s="39">
        <f t="shared" si="53"/>
        <v>88144.78</v>
      </c>
      <c r="V31" s="39">
        <f t="shared" si="53"/>
        <v>116510.39999999999</v>
      </c>
      <c r="W31" s="39">
        <f t="shared" si="53"/>
        <v>28365.62</v>
      </c>
      <c r="X31" s="39">
        <f t="shared" si="53"/>
        <v>98717.4</v>
      </c>
      <c r="Y31" s="39">
        <f t="shared" si="53"/>
        <v>126910.8</v>
      </c>
      <c r="Z31" s="39">
        <f t="shared" si="53"/>
        <v>28193.4</v>
      </c>
      <c r="AA31" s="39">
        <f t="shared" si="53"/>
        <v>61871.4</v>
      </c>
      <c r="AB31" s="39">
        <f t="shared" si="53"/>
        <v>79544</v>
      </c>
      <c r="AC31" s="39">
        <f t="shared" si="53"/>
        <v>17672.599999999999</v>
      </c>
      <c r="AD31" s="39">
        <f t="shared" si="53"/>
        <v>237.8</v>
      </c>
      <c r="AE31" s="39">
        <f t="shared" si="53"/>
        <v>6182.8</v>
      </c>
      <c r="AF31" s="39">
        <f t="shared" si="53"/>
        <v>305.60000000000002</v>
      </c>
      <c r="AG31" s="39">
        <f t="shared" si="53"/>
        <v>7945.6</v>
      </c>
      <c r="AH31" s="39">
        <f t="shared" si="53"/>
        <v>1762.8</v>
      </c>
      <c r="AI31" s="39">
        <f t="shared" si="53"/>
        <v>13221.72</v>
      </c>
      <c r="AJ31" s="39">
        <f t="shared" si="53"/>
        <v>25632.29</v>
      </c>
      <c r="AK31" s="39">
        <f t="shared" si="53"/>
        <v>12410.57</v>
      </c>
      <c r="AL31" s="39">
        <f t="shared" si="53"/>
        <v>1860</v>
      </c>
      <c r="AM31" s="39">
        <f t="shared" si="53"/>
        <v>2390.7199999999998</v>
      </c>
      <c r="AN31" s="39">
        <f t="shared" si="53"/>
        <v>530.72</v>
      </c>
      <c r="AO31" s="39">
        <f t="shared" si="53"/>
        <v>0</v>
      </c>
      <c r="AP31" s="39">
        <f t="shared" si="53"/>
        <v>0</v>
      </c>
      <c r="AQ31" s="39">
        <f t="shared" si="53"/>
        <v>0</v>
      </c>
      <c r="AR31" s="39">
        <f t="shared" si="53"/>
        <v>0</v>
      </c>
      <c r="AS31" s="39">
        <f t="shared" si="53"/>
        <v>0</v>
      </c>
      <c r="AT31" s="39">
        <f t="shared" si="53"/>
        <v>0</v>
      </c>
      <c r="AU31" s="39">
        <f t="shared" si="53"/>
        <v>0</v>
      </c>
      <c r="AV31" s="39">
        <f t="shared" si="53"/>
        <v>0</v>
      </c>
      <c r="AW31" s="39">
        <f t="shared" si="53"/>
        <v>0</v>
      </c>
      <c r="AX31" s="39">
        <f t="shared" si="53"/>
        <v>0</v>
      </c>
      <c r="AY31" s="39">
        <f t="shared" si="53"/>
        <v>0</v>
      </c>
      <c r="AZ31" s="39">
        <f t="shared" si="53"/>
        <v>0</v>
      </c>
      <c r="BA31" s="39">
        <f t="shared" si="53"/>
        <v>0</v>
      </c>
      <c r="BB31" s="39">
        <f t="shared" si="53"/>
        <v>0</v>
      </c>
      <c r="BC31" s="39">
        <f t="shared" si="53"/>
        <v>0</v>
      </c>
      <c r="BD31" s="39">
        <f t="shared" si="53"/>
        <v>0</v>
      </c>
      <c r="BE31" s="39">
        <f t="shared" si="53"/>
        <v>0</v>
      </c>
      <c r="BF31" s="39">
        <f t="shared" si="53"/>
        <v>0</v>
      </c>
      <c r="BG31" s="39">
        <f t="shared" si="53"/>
        <v>0</v>
      </c>
      <c r="BH31" s="39">
        <f t="shared" si="53"/>
        <v>0</v>
      </c>
      <c r="BI31" s="39">
        <f t="shared" si="53"/>
        <v>0</v>
      </c>
      <c r="BJ31" s="39">
        <f t="shared" si="53"/>
        <v>0</v>
      </c>
      <c r="BK31" s="39">
        <f t="shared" si="53"/>
        <v>0</v>
      </c>
      <c r="BL31" s="39">
        <f t="shared" si="53"/>
        <v>0</v>
      </c>
      <c r="BM31" s="39">
        <f t="shared" si="53"/>
        <v>0</v>
      </c>
      <c r="BN31" s="39">
        <f t="shared" si="53"/>
        <v>0</v>
      </c>
      <c r="BO31" s="39">
        <f t="shared" si="53"/>
        <v>0</v>
      </c>
      <c r="BP31" s="39">
        <f t="shared" si="53"/>
        <v>0</v>
      </c>
      <c r="BQ31" s="39">
        <f t="shared" si="53"/>
        <v>0</v>
      </c>
      <c r="BR31" s="39">
        <f t="shared" si="53"/>
        <v>0</v>
      </c>
      <c r="BS31" s="39">
        <f t="shared" si="53"/>
        <v>0</v>
      </c>
      <c r="BT31" s="39">
        <f t="shared" si="53"/>
        <v>0</v>
      </c>
      <c r="BU31" s="39">
        <f t="shared" si="53"/>
        <v>0</v>
      </c>
      <c r="BV31" s="39">
        <f t="shared" si="53"/>
        <v>0</v>
      </c>
      <c r="BW31" s="39">
        <f t="shared" si="53"/>
        <v>0</v>
      </c>
      <c r="BX31" s="39">
        <f t="shared" si="53"/>
        <v>0</v>
      </c>
      <c r="BY31" s="39">
        <f t="shared" si="53"/>
        <v>0</v>
      </c>
      <c r="BZ31" s="39">
        <f t="shared" si="53"/>
        <v>0</v>
      </c>
      <c r="CA31" s="39">
        <f t="shared" si="53"/>
        <v>0</v>
      </c>
      <c r="CB31" s="39">
        <f t="shared" si="53"/>
        <v>2843.38</v>
      </c>
      <c r="CC31" s="39">
        <f t="shared" si="53"/>
        <v>3758.4</v>
      </c>
      <c r="CD31" s="39">
        <f t="shared" si="53"/>
        <v>915.02</v>
      </c>
      <c r="CE31" s="39">
        <f t="shared" ref="CE31" si="54">SUM(CE11:CE30)</f>
        <v>88020.69</v>
      </c>
    </row>
    <row r="33" spans="1:34" x14ac:dyDescent="0.25">
      <c r="AD33" s="138"/>
      <c r="AE33" s="138"/>
      <c r="AF33" s="138"/>
      <c r="AG33" s="138"/>
      <c r="AH33" s="138"/>
    </row>
    <row r="34" spans="1:34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X34" s="144"/>
      <c r="Y34" s="144"/>
      <c r="Z34" s="144"/>
      <c r="AD34" s="138"/>
      <c r="AE34" s="138"/>
      <c r="AF34" s="138"/>
      <c r="AG34" s="138"/>
      <c r="AH34" s="138"/>
    </row>
    <row r="35" spans="1:34" x14ac:dyDescent="0.25">
      <c r="X35" s="144"/>
      <c r="Y35" s="144"/>
      <c r="Z35" s="144"/>
      <c r="AE35" s="71"/>
    </row>
    <row r="36" spans="1:34" x14ac:dyDescent="0.25">
      <c r="AE36" s="71"/>
    </row>
  </sheetData>
  <mergeCells count="4">
    <mergeCell ref="F1:N3"/>
    <mergeCell ref="F5:M7"/>
    <mergeCell ref="AD33:AH34"/>
    <mergeCell ref="X34:Z35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6F94-4AD1-4482-96EF-77066F1404DB}">
  <dimension ref="A1:CE36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5" sqref="F5:M7"/>
    </sheetView>
  </sheetViews>
  <sheetFormatPr defaultRowHeight="15" x14ac:dyDescent="0.25"/>
  <cols>
    <col min="1" max="1" width="19.28515625" customWidth="1"/>
    <col min="2" max="2" width="14" customWidth="1"/>
    <col min="3" max="6" width="9.42578125" bestFit="1" customWidth="1"/>
    <col min="10" max="10" width="9.42578125" bestFit="1" customWidth="1"/>
    <col min="16" max="16" width="8.85546875" customWidth="1"/>
    <col min="19" max="20" width="10.140625" bestFit="1" customWidth="1"/>
    <col min="21" max="22" width="12.7109375" bestFit="1" customWidth="1"/>
    <col min="23" max="23" width="13.5703125" bestFit="1" customWidth="1"/>
    <col min="24" max="25" width="11.42578125" customWidth="1"/>
    <col min="26" max="26" width="12.140625" bestFit="1" customWidth="1"/>
    <col min="27" max="28" width="11.42578125" bestFit="1" customWidth="1"/>
    <col min="29" max="29" width="12.140625" bestFit="1" customWidth="1"/>
    <col min="30" max="30" width="9.42578125" customWidth="1"/>
    <col min="31" max="31" width="10.140625" bestFit="1" customWidth="1"/>
    <col min="32" max="33" width="9.42578125" customWidth="1"/>
    <col min="34" max="34" width="10.85546875" bestFit="1" customWidth="1"/>
    <col min="35" max="36" width="11.42578125" customWidth="1"/>
    <col min="37" max="37" width="12.140625" bestFit="1" customWidth="1"/>
    <col min="38" max="38" width="12.140625" customWidth="1"/>
    <col min="39" max="39" width="13.140625" customWidth="1"/>
    <col min="40" max="79" width="9.42578125" customWidth="1"/>
    <col min="80" max="81" width="10.140625" customWidth="1"/>
    <col min="82" max="82" width="10.85546875" bestFit="1" customWidth="1"/>
    <col min="83" max="83" width="13.5703125" bestFit="1" customWidth="1"/>
  </cols>
  <sheetData>
    <row r="1" spans="1:83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133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</row>
    <row r="3" spans="1:83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10"/>
      <c r="E5" s="10"/>
      <c r="F5" s="140" t="s">
        <v>130</v>
      </c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10"/>
      <c r="E6" s="10"/>
      <c r="F6" s="140"/>
      <c r="G6" s="140"/>
      <c r="H6" s="140"/>
      <c r="I6" s="140"/>
      <c r="J6" s="140"/>
      <c r="K6" s="140"/>
      <c r="L6" s="140"/>
      <c r="M6" s="1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10"/>
      <c r="E7" s="10"/>
      <c r="F7" s="140"/>
      <c r="G7" s="140"/>
      <c r="H7" s="140"/>
      <c r="I7" s="140"/>
      <c r="J7" s="140"/>
      <c r="K7" s="140"/>
      <c r="L7" s="140"/>
      <c r="M7" s="1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10"/>
      <c r="E8" s="10"/>
      <c r="F8" s="93"/>
      <c r="G8" s="93"/>
      <c r="H8" s="93"/>
      <c r="I8" s="93"/>
      <c r="J8" s="93"/>
      <c r="K8" s="93"/>
      <c r="L8" s="93"/>
      <c r="M8" s="9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U9" s="97" t="s">
        <v>132</v>
      </c>
      <c r="Y9" s="97" t="s">
        <v>132</v>
      </c>
      <c r="AA9" s="97" t="s">
        <v>132</v>
      </c>
      <c r="AE9" s="97" t="s">
        <v>132</v>
      </c>
      <c r="AI9" s="97" t="s">
        <v>132</v>
      </c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112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24</v>
      </c>
      <c r="V10" s="63" t="s">
        <v>113</v>
      </c>
      <c r="W10" s="50" t="s">
        <v>25</v>
      </c>
      <c r="X10" s="48" t="s">
        <v>141</v>
      </c>
      <c r="Y10" s="63" t="s">
        <v>114</v>
      </c>
      <c r="Z10" s="51" t="s">
        <v>26</v>
      </c>
      <c r="AA10" s="48" t="s">
        <v>161</v>
      </c>
      <c r="AB10" s="63" t="s">
        <v>115</v>
      </c>
      <c r="AC10" s="51" t="s">
        <v>28</v>
      </c>
      <c r="AD10" s="64" t="s">
        <v>84</v>
      </c>
      <c r="AE10" s="48" t="s">
        <v>159</v>
      </c>
      <c r="AF10" s="64" t="s">
        <v>116</v>
      </c>
      <c r="AG10" s="63" t="s">
        <v>160</v>
      </c>
      <c r="AH10" s="51" t="s">
        <v>30</v>
      </c>
      <c r="AI10" s="48" t="s">
        <v>140</v>
      </c>
      <c r="AJ10" s="63" t="s">
        <v>104</v>
      </c>
      <c r="AK10" s="51" t="s">
        <v>32</v>
      </c>
      <c r="AL10" s="48" t="s">
        <v>33</v>
      </c>
      <c r="AM10" s="63" t="s">
        <v>33</v>
      </c>
      <c r="AN10" s="51" t="s">
        <v>34</v>
      </c>
      <c r="AO10" s="48" t="s">
        <v>152</v>
      </c>
      <c r="AP10" s="63" t="s">
        <v>35</v>
      </c>
      <c r="AQ10" s="51" t="s">
        <v>36</v>
      </c>
      <c r="AR10" s="48" t="s">
        <v>147</v>
      </c>
      <c r="AS10" s="63" t="s">
        <v>148</v>
      </c>
      <c r="AT10" s="51" t="s">
        <v>38</v>
      </c>
      <c r="AU10" s="48" t="s">
        <v>149</v>
      </c>
      <c r="AV10" s="63" t="s">
        <v>158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17</v>
      </c>
      <c r="D11" s="32">
        <f>C11-E11-F11-G11-H11-I11-J11</f>
        <v>13</v>
      </c>
      <c r="E11" s="32">
        <v>3</v>
      </c>
      <c r="F11" s="32"/>
      <c r="G11" s="32"/>
      <c r="H11" s="32"/>
      <c r="I11" s="32"/>
      <c r="J11" s="32">
        <v>1</v>
      </c>
      <c r="K11" s="32"/>
      <c r="L11" s="32"/>
      <c r="M11" s="32"/>
      <c r="N11" s="32"/>
      <c r="O11" s="32"/>
      <c r="P11" s="40"/>
      <c r="Q11" s="40"/>
      <c r="R11" s="40"/>
      <c r="S11" s="33">
        <f>'ILK EKRAN D-K ÜCR'!N6</f>
        <v>1428.48</v>
      </c>
      <c r="T11" s="33">
        <f>'ILK EKRAN D-K ÜCR'!O6</f>
        <v>1887.93</v>
      </c>
      <c r="U11" s="32">
        <f>S11*C11</f>
        <v>24284.16</v>
      </c>
      <c r="V11" s="32">
        <f>C11*T11</f>
        <v>32094.81</v>
      </c>
      <c r="W11" s="31">
        <f>V11-U11</f>
        <v>7810.65</v>
      </c>
      <c r="X11" s="32">
        <f>(C11-E11-H11)*$B$1</f>
        <v>2559.34</v>
      </c>
      <c r="Y11" s="32">
        <f>(C11-E11-H11)*$C$1</f>
        <v>3290.28</v>
      </c>
      <c r="Z11" s="31">
        <f>Y11-X11</f>
        <v>730.94</v>
      </c>
      <c r="AA11" s="32">
        <f>3093.57/31*17</f>
        <v>1696.47</v>
      </c>
      <c r="AB11" s="32">
        <f>3977.2/31*17</f>
        <v>2181.0500000000002</v>
      </c>
      <c r="AC11" s="31">
        <f>AB11-AA11</f>
        <v>484.58</v>
      </c>
      <c r="AD11" s="33">
        <v>11.89</v>
      </c>
      <c r="AE11" s="32">
        <f>(C11-E11-F11-G11-H11-I11-J11+K11+L11+M11+N11+O11)*AD11</f>
        <v>154.57</v>
      </c>
      <c r="AF11" s="33">
        <v>15.28</v>
      </c>
      <c r="AG11" s="33">
        <f>(C11-E11-F11-G11-H11-I11-J11+K11+L11+M11+N11+O11)*AF11</f>
        <v>198.64</v>
      </c>
      <c r="AH11" s="34">
        <f>AG11-AE11</f>
        <v>44.07</v>
      </c>
      <c r="AI11" s="32">
        <f>S11*(C11-H11)*0.15</f>
        <v>3642.62</v>
      </c>
      <c r="AJ11" s="32">
        <f>T11*(C11-H11)*0.22</f>
        <v>7060.86</v>
      </c>
      <c r="AK11" s="31">
        <f>AJ11-AI11</f>
        <v>3418.24</v>
      </c>
      <c r="AL11" s="32">
        <f>15*7/31*17</f>
        <v>57.58</v>
      </c>
      <c r="AM11" s="32">
        <f>19.28*7/31*17</f>
        <v>74.010000000000005</v>
      </c>
      <c r="AN11" s="31">
        <f>AM11-AL11</f>
        <v>16.43</v>
      </c>
      <c r="AO11" s="40"/>
      <c r="AP11" s="32"/>
      <c r="AQ11" s="31">
        <f>AP11-AO11</f>
        <v>0</v>
      </c>
      <c r="AR11" s="40"/>
      <c r="AS11" s="32"/>
      <c r="AT11" s="31">
        <f>AS11-AR11</f>
        <v>0</v>
      </c>
      <c r="AU11" s="32"/>
      <c r="AV11" s="32"/>
      <c r="AW11" s="31">
        <f>AV11-AU11</f>
        <v>0</v>
      </c>
      <c r="AX11" s="40"/>
      <c r="AY11" s="32"/>
      <c r="AZ11" s="31">
        <f>AY11-AX11</f>
        <v>0</v>
      </c>
      <c r="BA11" s="32"/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S11/31*17</f>
        <v>783.36</v>
      </c>
      <c r="CC11" s="33">
        <f>T11/31*17</f>
        <v>1035.32</v>
      </c>
      <c r="CD11" s="35">
        <f>CC11-CB11</f>
        <v>251.96</v>
      </c>
      <c r="CE11" s="36">
        <f>CA11+BX11+BU11+BR11+BO11+BL11+BI11+BF11+BC11+AZ11+AW11+AT11+AQ11+AN11+AK11+AH11+AC11+W11+Z11-CD11</f>
        <v>12252.95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17</v>
      </c>
      <c r="D12" s="32">
        <f t="shared" ref="D12:D30" si="0">C12-E12-F12-G12-H12-I12-J12</f>
        <v>13</v>
      </c>
      <c r="E12" s="32">
        <v>3</v>
      </c>
      <c r="F12" s="32"/>
      <c r="G12" s="32"/>
      <c r="H12" s="32"/>
      <c r="I12" s="32"/>
      <c r="J12" s="32">
        <v>1</v>
      </c>
      <c r="K12" s="32"/>
      <c r="L12" s="32"/>
      <c r="M12" s="32"/>
      <c r="N12" s="32"/>
      <c r="O12" s="32"/>
      <c r="P12" s="40"/>
      <c r="Q12" s="40"/>
      <c r="R12" s="40"/>
      <c r="S12" s="33">
        <f>'ILK EKRAN D-K ÜCR'!N7</f>
        <v>1414.9</v>
      </c>
      <c r="T12" s="33">
        <f>'ILK EKRAN D-K ÜCR'!O7</f>
        <v>1870.47</v>
      </c>
      <c r="U12" s="32">
        <f t="shared" ref="U12:U30" si="1">S12*C12</f>
        <v>24053.3</v>
      </c>
      <c r="V12" s="32">
        <f t="shared" ref="V12:V30" si="2">C12*T12</f>
        <v>31797.99</v>
      </c>
      <c r="W12" s="31">
        <f t="shared" ref="W12:W30" si="3">V12-U12</f>
        <v>7744.69</v>
      </c>
      <c r="X12" s="32">
        <f t="shared" ref="X12:X30" si="4">(C12-E12-H12)*$B$1</f>
        <v>2559.34</v>
      </c>
      <c r="Y12" s="32">
        <f t="shared" ref="Y12:Y30" si="5">(C12-E12-H12)*$C$1</f>
        <v>3290.28</v>
      </c>
      <c r="Z12" s="31">
        <f t="shared" ref="Z12:Z30" si="6">Y12-X12</f>
        <v>730.94</v>
      </c>
      <c r="AA12" s="32">
        <f t="shared" ref="AA12:AA30" si="7">3093.57/31*17</f>
        <v>1696.47</v>
      </c>
      <c r="AB12" s="32">
        <f t="shared" ref="AB12:AB30" si="8">3977.2/31*17</f>
        <v>2181.0500000000002</v>
      </c>
      <c r="AC12" s="31">
        <f t="shared" ref="AC12:AC30" si="9">AB12-AA12</f>
        <v>484.58</v>
      </c>
      <c r="AD12" s="33">
        <v>11.89</v>
      </c>
      <c r="AE12" s="32">
        <f t="shared" ref="AE12:AE30" si="10">(C12-E12-F12-G12-H12-I12-J12+K12+L12+M12+N12+O12)*AD12</f>
        <v>154.57</v>
      </c>
      <c r="AF12" s="33">
        <v>15.28</v>
      </c>
      <c r="AG12" s="33">
        <f t="shared" ref="AG12:AG30" si="11">(C12-E12-F12-G12-H12-I12-J12+K12+L12+M12+N12+O12)*AF12</f>
        <v>198.64</v>
      </c>
      <c r="AH12" s="34">
        <f t="shared" ref="AH12:AH30" si="12">AG12-AE12</f>
        <v>44.07</v>
      </c>
      <c r="AI12" s="32">
        <f t="shared" ref="AI12:AI30" si="13">S12*(C12-H12)*0.15</f>
        <v>3608</v>
      </c>
      <c r="AJ12" s="32">
        <f t="shared" ref="AJ12:AJ30" si="14">T12*(C12-H12)*0.22</f>
        <v>6995.56</v>
      </c>
      <c r="AK12" s="31">
        <f t="shared" ref="AK12:AK30" si="15">AJ12-AI12</f>
        <v>3387.56</v>
      </c>
      <c r="AL12" s="32">
        <f t="shared" ref="AL12:AL26" si="16">15*7/31*17</f>
        <v>57.58</v>
      </c>
      <c r="AM12" s="32">
        <f t="shared" ref="AM12:AM26" si="17">19.28*7/31*17</f>
        <v>74.010000000000005</v>
      </c>
      <c r="AN12" s="31">
        <f t="shared" ref="AN12:AN26" si="18">AM12-AL12</f>
        <v>16.43</v>
      </c>
      <c r="AO12" s="40"/>
      <c r="AP12" s="32"/>
      <c r="AQ12" s="31">
        <f t="shared" ref="AQ12:AQ30" si="19">AP12-AO12</f>
        <v>0</v>
      </c>
      <c r="AR12" s="40"/>
      <c r="AS12" s="32"/>
      <c r="AT12" s="31">
        <f t="shared" ref="AT12:AT30" si="20">AS12-AR12</f>
        <v>0</v>
      </c>
      <c r="AU12" s="32"/>
      <c r="AV12" s="32"/>
      <c r="AW12" s="31">
        <f t="shared" ref="AW12:AW30" si="21">AV12-AU12</f>
        <v>0</v>
      </c>
      <c r="AX12" s="40"/>
      <c r="AY12" s="32"/>
      <c r="AZ12" s="31">
        <f t="shared" ref="AZ12:AZ30" si="22">AY12-AX12</f>
        <v>0</v>
      </c>
      <c r="BA12" s="32"/>
      <c r="BB12" s="32"/>
      <c r="BC12" s="31">
        <f t="shared" ref="BC12:BC30" si="23">BB12-BA12</f>
        <v>0</v>
      </c>
      <c r="BD12" s="32">
        <f t="shared" ref="BD12:BD30" si="24">((S12/7.5)*1.75)*N12</f>
        <v>0</v>
      </c>
      <c r="BE12" s="32">
        <f t="shared" ref="BE12:BE30" si="25">((T12/7.5)*1.75)*N12</f>
        <v>0</v>
      </c>
      <c r="BF12" s="31">
        <f t="shared" ref="BF12:BF30" si="26">BE12-BD12</f>
        <v>0</v>
      </c>
      <c r="BG12" s="32">
        <f t="shared" ref="BG12:BG30" si="27">(((S12*3)/7.5)*O12)</f>
        <v>0</v>
      </c>
      <c r="BH12" s="32">
        <f t="shared" ref="BH12:BH30" si="28">(((T12*3)/7.5)*O12)</f>
        <v>0</v>
      </c>
      <c r="BI12" s="31">
        <f t="shared" ref="BI12:BI30" si="29">BH12-BG12</f>
        <v>0</v>
      </c>
      <c r="BJ12" s="32">
        <f t="shared" ref="BJ12:BJ30" si="30">(((S12*3)/7.5)*P12)</f>
        <v>0</v>
      </c>
      <c r="BK12" s="32">
        <f t="shared" ref="BK12:BK30" si="31">(((T12*3)/7.5)*P12)</f>
        <v>0</v>
      </c>
      <c r="BL12" s="31">
        <f t="shared" ref="BL12:BL30" si="32">BK12-BJ12</f>
        <v>0</v>
      </c>
      <c r="BM12" s="32">
        <f t="shared" ref="BM12:BM30" si="33">(S12*2)*K12</f>
        <v>0</v>
      </c>
      <c r="BN12" s="32">
        <f t="shared" ref="BN12:BN30" si="34">(T12*2)*K12</f>
        <v>0</v>
      </c>
      <c r="BO12" s="31">
        <f t="shared" ref="BO12:BO30" si="35">BN12-BM12</f>
        <v>0</v>
      </c>
      <c r="BP12" s="32">
        <f t="shared" ref="BP12:BP30" si="36">(S12*2)*L12</f>
        <v>0</v>
      </c>
      <c r="BQ12" s="32">
        <f t="shared" ref="BQ12:BQ30" si="37">(T12*2)*L12</f>
        <v>0</v>
      </c>
      <c r="BR12" s="31">
        <f t="shared" ref="BR12:BR30" si="38">BQ12-BP12</f>
        <v>0</v>
      </c>
      <c r="BS12" s="32">
        <f t="shared" ref="BS12:BS30" si="39">(S12*2)*M12</f>
        <v>0</v>
      </c>
      <c r="BT12" s="32">
        <f t="shared" ref="BT12:BT30" si="40">(T12*2)*M12</f>
        <v>0</v>
      </c>
      <c r="BU12" s="31">
        <f t="shared" ref="BU12:BU30" si="41">BT12-BS12</f>
        <v>0</v>
      </c>
      <c r="BV12" s="32">
        <f t="shared" ref="BV12:BV30" si="42">((S12/7.5)*0.15)*R12</f>
        <v>0</v>
      </c>
      <c r="BW12" s="32">
        <f t="shared" ref="BW12:BW30" si="43">((T12/7.5)*0.15)*R12</f>
        <v>0</v>
      </c>
      <c r="BX12" s="31">
        <f t="shared" ref="BX12:BX30" si="44">BW12-BV12</f>
        <v>0</v>
      </c>
      <c r="BY12" s="32">
        <f t="shared" ref="BY12:BY30" si="45">((S12/7.5)*2)*Q12</f>
        <v>0</v>
      </c>
      <c r="BZ12" s="32">
        <f t="shared" ref="BZ12:BZ30" si="46">((T12/7.5)*2)*Q12</f>
        <v>0</v>
      </c>
      <c r="CA12" s="31">
        <f t="shared" ref="CA12:CA30" si="47">BZ12-BY12</f>
        <v>0</v>
      </c>
      <c r="CB12" s="33">
        <f t="shared" ref="CB12:CB30" si="48">S12/31*17</f>
        <v>775.91</v>
      </c>
      <c r="CC12" s="33">
        <f t="shared" ref="CC12:CC30" si="49">T12/31*17</f>
        <v>1025.74</v>
      </c>
      <c r="CD12" s="35">
        <f t="shared" ref="CD12:CD30" si="50">CC12-CB12</f>
        <v>249.83</v>
      </c>
      <c r="CE12" s="36">
        <f t="shared" ref="CE12:CE30" si="51">CA12+BX12+BU12+BR12+BO12+BL12+BI12+BF12+BC12+AZ12+AW12+AT12+AQ12+AN12+AK12+AH12+AC12+W12+Z12-CD12</f>
        <v>12158.44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17</v>
      </c>
      <c r="D13" s="32">
        <f t="shared" si="0"/>
        <v>13</v>
      </c>
      <c r="E13" s="32">
        <v>3</v>
      </c>
      <c r="F13" s="32"/>
      <c r="G13" s="32"/>
      <c r="H13" s="32"/>
      <c r="I13" s="32"/>
      <c r="J13" s="32">
        <v>1</v>
      </c>
      <c r="K13" s="32"/>
      <c r="L13" s="32"/>
      <c r="M13" s="32"/>
      <c r="N13" s="32"/>
      <c r="O13" s="32"/>
      <c r="P13" s="40"/>
      <c r="Q13" s="40"/>
      <c r="R13" s="40"/>
      <c r="S13" s="33">
        <f>'ILK EKRAN D-K ÜCR'!N8</f>
        <v>0</v>
      </c>
      <c r="T13" s="33">
        <f>'ILK EKRAN D-K ÜCR'!O8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2559.34</v>
      </c>
      <c r="Y13" s="32">
        <f t="shared" si="5"/>
        <v>3290.28</v>
      </c>
      <c r="Z13" s="31">
        <f t="shared" si="6"/>
        <v>730.94</v>
      </c>
      <c r="AA13" s="32">
        <f t="shared" si="7"/>
        <v>1696.47</v>
      </c>
      <c r="AB13" s="32">
        <f t="shared" si="8"/>
        <v>2181.0500000000002</v>
      </c>
      <c r="AC13" s="31">
        <f t="shared" si="9"/>
        <v>484.58</v>
      </c>
      <c r="AD13" s="33">
        <v>11.89</v>
      </c>
      <c r="AE13" s="32">
        <f t="shared" si="10"/>
        <v>154.57</v>
      </c>
      <c r="AF13" s="33">
        <v>15.28</v>
      </c>
      <c r="AG13" s="33">
        <f t="shared" si="11"/>
        <v>198.64</v>
      </c>
      <c r="AH13" s="34">
        <f t="shared" si="12"/>
        <v>44.07</v>
      </c>
      <c r="AI13" s="32">
        <f t="shared" si="13"/>
        <v>0</v>
      </c>
      <c r="AJ13" s="32">
        <f t="shared" si="14"/>
        <v>0</v>
      </c>
      <c r="AK13" s="31">
        <f t="shared" si="15"/>
        <v>0</v>
      </c>
      <c r="AL13" s="32">
        <f t="shared" si="16"/>
        <v>57.58</v>
      </c>
      <c r="AM13" s="32">
        <f t="shared" si="17"/>
        <v>74.010000000000005</v>
      </c>
      <c r="AN13" s="31">
        <f t="shared" si="18"/>
        <v>16.43</v>
      </c>
      <c r="AO13" s="40"/>
      <c r="AP13" s="32"/>
      <c r="AQ13" s="31">
        <f t="shared" si="19"/>
        <v>0</v>
      </c>
      <c r="AR13" s="40"/>
      <c r="AS13" s="32"/>
      <c r="AT13" s="31">
        <f t="shared" si="20"/>
        <v>0</v>
      </c>
      <c r="AU13" s="32"/>
      <c r="AV13" s="32"/>
      <c r="AW13" s="31">
        <f t="shared" si="21"/>
        <v>0</v>
      </c>
      <c r="AX13" s="40"/>
      <c r="AY13" s="32"/>
      <c r="AZ13" s="31">
        <f t="shared" si="22"/>
        <v>0</v>
      </c>
      <c r="BA13" s="32"/>
      <c r="BB13" s="32"/>
      <c r="BC13" s="31">
        <f t="shared" si="23"/>
        <v>0</v>
      </c>
      <c r="BD13" s="32">
        <f t="shared" si="24"/>
        <v>0</v>
      </c>
      <c r="BE13" s="32">
        <f t="shared" si="25"/>
        <v>0</v>
      </c>
      <c r="BF13" s="31">
        <f t="shared" si="26"/>
        <v>0</v>
      </c>
      <c r="BG13" s="32">
        <f t="shared" si="27"/>
        <v>0</v>
      </c>
      <c r="BH13" s="32">
        <f t="shared" si="28"/>
        <v>0</v>
      </c>
      <c r="BI13" s="31">
        <f t="shared" si="29"/>
        <v>0</v>
      </c>
      <c r="BJ13" s="32">
        <f t="shared" si="30"/>
        <v>0</v>
      </c>
      <c r="BK13" s="32">
        <f t="shared" si="31"/>
        <v>0</v>
      </c>
      <c r="BL13" s="31">
        <f t="shared" si="32"/>
        <v>0</v>
      </c>
      <c r="BM13" s="32">
        <f t="shared" si="33"/>
        <v>0</v>
      </c>
      <c r="BN13" s="32">
        <f t="shared" si="34"/>
        <v>0</v>
      </c>
      <c r="BO13" s="31">
        <f t="shared" si="35"/>
        <v>0</v>
      </c>
      <c r="BP13" s="32">
        <f t="shared" si="36"/>
        <v>0</v>
      </c>
      <c r="BQ13" s="32">
        <f t="shared" si="37"/>
        <v>0</v>
      </c>
      <c r="BR13" s="31">
        <f t="shared" si="38"/>
        <v>0</v>
      </c>
      <c r="BS13" s="32">
        <f t="shared" si="39"/>
        <v>0</v>
      </c>
      <c r="BT13" s="32">
        <f t="shared" si="40"/>
        <v>0</v>
      </c>
      <c r="BU13" s="31">
        <f t="shared" si="41"/>
        <v>0</v>
      </c>
      <c r="BV13" s="32">
        <f t="shared" si="42"/>
        <v>0</v>
      </c>
      <c r="BW13" s="32">
        <f t="shared" si="43"/>
        <v>0</v>
      </c>
      <c r="BX13" s="31">
        <f t="shared" si="44"/>
        <v>0</v>
      </c>
      <c r="BY13" s="32">
        <f t="shared" si="45"/>
        <v>0</v>
      </c>
      <c r="BZ13" s="32">
        <f t="shared" si="46"/>
        <v>0</v>
      </c>
      <c r="CA13" s="31">
        <f t="shared" si="47"/>
        <v>0</v>
      </c>
      <c r="CB13" s="33">
        <f t="shared" si="48"/>
        <v>0</v>
      </c>
      <c r="CC13" s="33">
        <f t="shared" si="49"/>
        <v>0</v>
      </c>
      <c r="CD13" s="35">
        <f t="shared" si="50"/>
        <v>0</v>
      </c>
      <c r="CE13" s="36">
        <f t="shared" si="51"/>
        <v>1276.02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17</v>
      </c>
      <c r="D14" s="32">
        <f t="shared" si="0"/>
        <v>13</v>
      </c>
      <c r="E14" s="32">
        <v>3</v>
      </c>
      <c r="F14" s="32"/>
      <c r="G14" s="32"/>
      <c r="H14" s="32"/>
      <c r="I14" s="32"/>
      <c r="J14" s="32">
        <v>1</v>
      </c>
      <c r="K14" s="32"/>
      <c r="L14" s="32"/>
      <c r="M14" s="32"/>
      <c r="N14" s="32"/>
      <c r="O14" s="32"/>
      <c r="P14" s="40"/>
      <c r="Q14" s="40"/>
      <c r="R14" s="40"/>
      <c r="S14" s="33">
        <f>'ILK EKRAN D-K ÜCR'!N9</f>
        <v>0</v>
      </c>
      <c r="T14" s="33">
        <f>'ILK EKRAN D-K ÜCR'!O9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2559.34</v>
      </c>
      <c r="Y14" s="32">
        <f t="shared" si="5"/>
        <v>3290.28</v>
      </c>
      <c r="Z14" s="31">
        <f t="shared" si="6"/>
        <v>730.94</v>
      </c>
      <c r="AA14" s="32">
        <f t="shared" si="7"/>
        <v>1696.47</v>
      </c>
      <c r="AB14" s="32">
        <f t="shared" si="8"/>
        <v>2181.0500000000002</v>
      </c>
      <c r="AC14" s="31">
        <f t="shared" si="9"/>
        <v>484.58</v>
      </c>
      <c r="AD14" s="33">
        <v>11.89</v>
      </c>
      <c r="AE14" s="32">
        <f t="shared" si="10"/>
        <v>154.57</v>
      </c>
      <c r="AF14" s="33">
        <v>15.28</v>
      </c>
      <c r="AG14" s="33">
        <f t="shared" si="11"/>
        <v>198.64</v>
      </c>
      <c r="AH14" s="34">
        <f t="shared" si="12"/>
        <v>44.07</v>
      </c>
      <c r="AI14" s="32">
        <f t="shared" si="13"/>
        <v>0</v>
      </c>
      <c r="AJ14" s="32">
        <f t="shared" si="14"/>
        <v>0</v>
      </c>
      <c r="AK14" s="31">
        <f t="shared" si="15"/>
        <v>0</v>
      </c>
      <c r="AL14" s="32">
        <f t="shared" si="16"/>
        <v>57.58</v>
      </c>
      <c r="AM14" s="32">
        <f t="shared" si="17"/>
        <v>74.010000000000005</v>
      </c>
      <c r="AN14" s="31">
        <f t="shared" si="18"/>
        <v>16.43</v>
      </c>
      <c r="AO14" s="40"/>
      <c r="AP14" s="32"/>
      <c r="AQ14" s="31">
        <f t="shared" si="19"/>
        <v>0</v>
      </c>
      <c r="AR14" s="40"/>
      <c r="AS14" s="32"/>
      <c r="AT14" s="31">
        <f t="shared" si="20"/>
        <v>0</v>
      </c>
      <c r="AU14" s="32"/>
      <c r="AV14" s="32"/>
      <c r="AW14" s="31">
        <f t="shared" si="21"/>
        <v>0</v>
      </c>
      <c r="AX14" s="40"/>
      <c r="AY14" s="32"/>
      <c r="AZ14" s="31">
        <f t="shared" si="22"/>
        <v>0</v>
      </c>
      <c r="BA14" s="32"/>
      <c r="BB14" s="32"/>
      <c r="BC14" s="31">
        <f t="shared" si="23"/>
        <v>0</v>
      </c>
      <c r="BD14" s="32">
        <f t="shared" si="24"/>
        <v>0</v>
      </c>
      <c r="BE14" s="32">
        <f t="shared" si="25"/>
        <v>0</v>
      </c>
      <c r="BF14" s="31">
        <f t="shared" si="26"/>
        <v>0</v>
      </c>
      <c r="BG14" s="32">
        <f t="shared" si="27"/>
        <v>0</v>
      </c>
      <c r="BH14" s="32">
        <f t="shared" si="28"/>
        <v>0</v>
      </c>
      <c r="BI14" s="31">
        <f t="shared" si="29"/>
        <v>0</v>
      </c>
      <c r="BJ14" s="32">
        <f t="shared" si="30"/>
        <v>0</v>
      </c>
      <c r="BK14" s="32">
        <f t="shared" si="31"/>
        <v>0</v>
      </c>
      <c r="BL14" s="31">
        <f t="shared" si="32"/>
        <v>0</v>
      </c>
      <c r="BM14" s="32">
        <f t="shared" si="33"/>
        <v>0</v>
      </c>
      <c r="BN14" s="32">
        <f t="shared" si="34"/>
        <v>0</v>
      </c>
      <c r="BO14" s="31">
        <f t="shared" si="35"/>
        <v>0</v>
      </c>
      <c r="BP14" s="32">
        <f t="shared" si="36"/>
        <v>0</v>
      </c>
      <c r="BQ14" s="32">
        <f t="shared" si="37"/>
        <v>0</v>
      </c>
      <c r="BR14" s="31">
        <f t="shared" si="38"/>
        <v>0</v>
      </c>
      <c r="BS14" s="32">
        <f t="shared" si="39"/>
        <v>0</v>
      </c>
      <c r="BT14" s="32">
        <f t="shared" si="40"/>
        <v>0</v>
      </c>
      <c r="BU14" s="31">
        <f t="shared" si="41"/>
        <v>0</v>
      </c>
      <c r="BV14" s="32">
        <f t="shared" si="42"/>
        <v>0</v>
      </c>
      <c r="BW14" s="32">
        <f t="shared" si="43"/>
        <v>0</v>
      </c>
      <c r="BX14" s="31">
        <f t="shared" si="44"/>
        <v>0</v>
      </c>
      <c r="BY14" s="32">
        <f t="shared" si="45"/>
        <v>0</v>
      </c>
      <c r="BZ14" s="32">
        <f t="shared" si="46"/>
        <v>0</v>
      </c>
      <c r="CA14" s="31">
        <f t="shared" si="47"/>
        <v>0</v>
      </c>
      <c r="CB14" s="33">
        <f t="shared" si="48"/>
        <v>0</v>
      </c>
      <c r="CC14" s="33">
        <f t="shared" si="49"/>
        <v>0</v>
      </c>
      <c r="CD14" s="35">
        <f t="shared" si="50"/>
        <v>0</v>
      </c>
      <c r="CE14" s="36">
        <f t="shared" si="51"/>
        <v>1276.02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17</v>
      </c>
      <c r="D15" s="32">
        <f t="shared" si="0"/>
        <v>13</v>
      </c>
      <c r="E15" s="32">
        <v>3</v>
      </c>
      <c r="F15" s="32"/>
      <c r="G15" s="32"/>
      <c r="H15" s="32"/>
      <c r="I15" s="32"/>
      <c r="J15" s="32">
        <v>1</v>
      </c>
      <c r="K15" s="32"/>
      <c r="L15" s="32"/>
      <c r="M15" s="32"/>
      <c r="N15" s="32"/>
      <c r="O15" s="32"/>
      <c r="P15" s="40"/>
      <c r="Q15" s="40"/>
      <c r="R15" s="40"/>
      <c r="S15" s="33">
        <f>'ILK EKRAN D-K ÜCR'!N10</f>
        <v>0</v>
      </c>
      <c r="T15" s="33">
        <f>'ILK EKRAN D-K ÜCR'!O10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2559.34</v>
      </c>
      <c r="Y15" s="32">
        <f t="shared" si="5"/>
        <v>3290.28</v>
      </c>
      <c r="Z15" s="31">
        <f t="shared" si="6"/>
        <v>730.94</v>
      </c>
      <c r="AA15" s="32">
        <f t="shared" si="7"/>
        <v>1696.47</v>
      </c>
      <c r="AB15" s="32">
        <f t="shared" si="8"/>
        <v>2181.0500000000002</v>
      </c>
      <c r="AC15" s="31">
        <f t="shared" si="9"/>
        <v>484.58</v>
      </c>
      <c r="AD15" s="33">
        <v>11.89</v>
      </c>
      <c r="AE15" s="32">
        <f t="shared" si="10"/>
        <v>154.57</v>
      </c>
      <c r="AF15" s="33">
        <v>15.28</v>
      </c>
      <c r="AG15" s="33">
        <f t="shared" si="11"/>
        <v>198.64</v>
      </c>
      <c r="AH15" s="34">
        <f t="shared" si="12"/>
        <v>44.07</v>
      </c>
      <c r="AI15" s="32">
        <f t="shared" si="13"/>
        <v>0</v>
      </c>
      <c r="AJ15" s="32">
        <f t="shared" si="14"/>
        <v>0</v>
      </c>
      <c r="AK15" s="31">
        <f t="shared" si="15"/>
        <v>0</v>
      </c>
      <c r="AL15" s="32">
        <f t="shared" si="16"/>
        <v>57.58</v>
      </c>
      <c r="AM15" s="32">
        <f t="shared" si="17"/>
        <v>74.010000000000005</v>
      </c>
      <c r="AN15" s="31">
        <f t="shared" si="18"/>
        <v>16.43</v>
      </c>
      <c r="AO15" s="40"/>
      <c r="AP15" s="32"/>
      <c r="AQ15" s="31">
        <f t="shared" si="19"/>
        <v>0</v>
      </c>
      <c r="AR15" s="40"/>
      <c r="AS15" s="32"/>
      <c r="AT15" s="31">
        <f t="shared" si="20"/>
        <v>0</v>
      </c>
      <c r="AU15" s="32"/>
      <c r="AV15" s="32"/>
      <c r="AW15" s="31">
        <f t="shared" si="21"/>
        <v>0</v>
      </c>
      <c r="AX15" s="40"/>
      <c r="AY15" s="32"/>
      <c r="AZ15" s="31">
        <f t="shared" si="22"/>
        <v>0</v>
      </c>
      <c r="BA15" s="32"/>
      <c r="BB15" s="32"/>
      <c r="BC15" s="31">
        <f t="shared" si="23"/>
        <v>0</v>
      </c>
      <c r="BD15" s="32">
        <f t="shared" si="24"/>
        <v>0</v>
      </c>
      <c r="BE15" s="32">
        <f t="shared" si="25"/>
        <v>0</v>
      </c>
      <c r="BF15" s="31">
        <f t="shared" si="26"/>
        <v>0</v>
      </c>
      <c r="BG15" s="32">
        <f t="shared" si="27"/>
        <v>0</v>
      </c>
      <c r="BH15" s="32">
        <f t="shared" si="28"/>
        <v>0</v>
      </c>
      <c r="BI15" s="31">
        <f t="shared" si="29"/>
        <v>0</v>
      </c>
      <c r="BJ15" s="32">
        <f t="shared" si="30"/>
        <v>0</v>
      </c>
      <c r="BK15" s="32">
        <f t="shared" si="31"/>
        <v>0</v>
      </c>
      <c r="BL15" s="31">
        <f t="shared" si="32"/>
        <v>0</v>
      </c>
      <c r="BM15" s="32">
        <f t="shared" si="33"/>
        <v>0</v>
      </c>
      <c r="BN15" s="32">
        <f t="shared" si="34"/>
        <v>0</v>
      </c>
      <c r="BO15" s="31">
        <f t="shared" si="35"/>
        <v>0</v>
      </c>
      <c r="BP15" s="32">
        <f t="shared" si="36"/>
        <v>0</v>
      </c>
      <c r="BQ15" s="32">
        <f t="shared" si="37"/>
        <v>0</v>
      </c>
      <c r="BR15" s="31">
        <f t="shared" si="38"/>
        <v>0</v>
      </c>
      <c r="BS15" s="32">
        <f t="shared" si="39"/>
        <v>0</v>
      </c>
      <c r="BT15" s="32">
        <f t="shared" si="40"/>
        <v>0</v>
      </c>
      <c r="BU15" s="31">
        <f t="shared" si="41"/>
        <v>0</v>
      </c>
      <c r="BV15" s="32">
        <f t="shared" si="42"/>
        <v>0</v>
      </c>
      <c r="BW15" s="32">
        <f t="shared" si="43"/>
        <v>0</v>
      </c>
      <c r="BX15" s="31">
        <f t="shared" si="44"/>
        <v>0</v>
      </c>
      <c r="BY15" s="32">
        <f t="shared" si="45"/>
        <v>0</v>
      </c>
      <c r="BZ15" s="32">
        <f t="shared" si="46"/>
        <v>0</v>
      </c>
      <c r="CA15" s="31">
        <f t="shared" si="47"/>
        <v>0</v>
      </c>
      <c r="CB15" s="33">
        <f t="shared" si="48"/>
        <v>0</v>
      </c>
      <c r="CC15" s="33">
        <f t="shared" si="49"/>
        <v>0</v>
      </c>
      <c r="CD15" s="35">
        <f t="shared" si="50"/>
        <v>0</v>
      </c>
      <c r="CE15" s="36">
        <f t="shared" si="51"/>
        <v>1276.02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17</v>
      </c>
      <c r="D16" s="32">
        <f t="shared" si="0"/>
        <v>13</v>
      </c>
      <c r="E16" s="32">
        <v>3</v>
      </c>
      <c r="F16" s="32"/>
      <c r="G16" s="32"/>
      <c r="H16" s="32"/>
      <c r="I16" s="32"/>
      <c r="J16" s="32">
        <v>1</v>
      </c>
      <c r="K16" s="32"/>
      <c r="L16" s="32"/>
      <c r="M16" s="32"/>
      <c r="N16" s="32"/>
      <c r="O16" s="32"/>
      <c r="P16" s="40"/>
      <c r="Q16" s="40"/>
      <c r="R16" s="40"/>
      <c r="S16" s="33">
        <f>'ILK EKRAN D-K ÜCR'!N11</f>
        <v>0</v>
      </c>
      <c r="T16" s="33">
        <f>'ILK EKRAN D-K ÜCR'!O11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2559.34</v>
      </c>
      <c r="Y16" s="32">
        <f t="shared" si="5"/>
        <v>3290.28</v>
      </c>
      <c r="Z16" s="31">
        <f t="shared" si="6"/>
        <v>730.94</v>
      </c>
      <c r="AA16" s="32">
        <f t="shared" si="7"/>
        <v>1696.47</v>
      </c>
      <c r="AB16" s="32">
        <f t="shared" si="8"/>
        <v>2181.0500000000002</v>
      </c>
      <c r="AC16" s="31">
        <f t="shared" si="9"/>
        <v>484.58</v>
      </c>
      <c r="AD16" s="33">
        <v>11.89</v>
      </c>
      <c r="AE16" s="32">
        <f t="shared" si="10"/>
        <v>154.57</v>
      </c>
      <c r="AF16" s="33">
        <v>15.28</v>
      </c>
      <c r="AG16" s="33">
        <f t="shared" si="11"/>
        <v>198.64</v>
      </c>
      <c r="AH16" s="34">
        <f t="shared" si="12"/>
        <v>44.07</v>
      </c>
      <c r="AI16" s="32">
        <f t="shared" si="13"/>
        <v>0</v>
      </c>
      <c r="AJ16" s="32">
        <f t="shared" si="14"/>
        <v>0</v>
      </c>
      <c r="AK16" s="31">
        <f t="shared" si="15"/>
        <v>0</v>
      </c>
      <c r="AL16" s="32">
        <f t="shared" si="16"/>
        <v>57.58</v>
      </c>
      <c r="AM16" s="32">
        <f t="shared" si="17"/>
        <v>74.010000000000005</v>
      </c>
      <c r="AN16" s="31">
        <f t="shared" si="18"/>
        <v>16.43</v>
      </c>
      <c r="AO16" s="40"/>
      <c r="AP16" s="32"/>
      <c r="AQ16" s="31">
        <f t="shared" si="19"/>
        <v>0</v>
      </c>
      <c r="AR16" s="40"/>
      <c r="AS16" s="32"/>
      <c r="AT16" s="31">
        <f t="shared" si="20"/>
        <v>0</v>
      </c>
      <c r="AU16" s="32"/>
      <c r="AV16" s="32"/>
      <c r="AW16" s="31">
        <f t="shared" si="21"/>
        <v>0</v>
      </c>
      <c r="AX16" s="40"/>
      <c r="AY16" s="32"/>
      <c r="AZ16" s="31">
        <f t="shared" si="22"/>
        <v>0</v>
      </c>
      <c r="BA16" s="32"/>
      <c r="BB16" s="32"/>
      <c r="BC16" s="31">
        <f t="shared" si="23"/>
        <v>0</v>
      </c>
      <c r="BD16" s="32">
        <f t="shared" si="24"/>
        <v>0</v>
      </c>
      <c r="BE16" s="32">
        <f t="shared" si="25"/>
        <v>0</v>
      </c>
      <c r="BF16" s="31">
        <f t="shared" si="26"/>
        <v>0</v>
      </c>
      <c r="BG16" s="32">
        <f t="shared" si="27"/>
        <v>0</v>
      </c>
      <c r="BH16" s="32">
        <f t="shared" si="28"/>
        <v>0</v>
      </c>
      <c r="BI16" s="31">
        <f t="shared" si="29"/>
        <v>0</v>
      </c>
      <c r="BJ16" s="32">
        <f t="shared" si="30"/>
        <v>0</v>
      </c>
      <c r="BK16" s="32">
        <f t="shared" si="31"/>
        <v>0</v>
      </c>
      <c r="BL16" s="31">
        <f t="shared" si="32"/>
        <v>0</v>
      </c>
      <c r="BM16" s="32">
        <f t="shared" si="33"/>
        <v>0</v>
      </c>
      <c r="BN16" s="32">
        <f t="shared" si="34"/>
        <v>0</v>
      </c>
      <c r="BO16" s="31">
        <f t="shared" si="35"/>
        <v>0</v>
      </c>
      <c r="BP16" s="32">
        <f t="shared" si="36"/>
        <v>0</v>
      </c>
      <c r="BQ16" s="32">
        <f t="shared" si="37"/>
        <v>0</v>
      </c>
      <c r="BR16" s="31">
        <f t="shared" si="38"/>
        <v>0</v>
      </c>
      <c r="BS16" s="32">
        <f t="shared" si="39"/>
        <v>0</v>
      </c>
      <c r="BT16" s="32">
        <f t="shared" si="40"/>
        <v>0</v>
      </c>
      <c r="BU16" s="31">
        <f t="shared" si="41"/>
        <v>0</v>
      </c>
      <c r="BV16" s="32">
        <f t="shared" si="42"/>
        <v>0</v>
      </c>
      <c r="BW16" s="32">
        <f t="shared" si="43"/>
        <v>0</v>
      </c>
      <c r="BX16" s="31">
        <f t="shared" si="44"/>
        <v>0</v>
      </c>
      <c r="BY16" s="32">
        <f t="shared" si="45"/>
        <v>0</v>
      </c>
      <c r="BZ16" s="32">
        <f t="shared" si="46"/>
        <v>0</v>
      </c>
      <c r="CA16" s="31">
        <f t="shared" si="47"/>
        <v>0</v>
      </c>
      <c r="CB16" s="33">
        <f t="shared" si="48"/>
        <v>0</v>
      </c>
      <c r="CC16" s="33">
        <f t="shared" si="49"/>
        <v>0</v>
      </c>
      <c r="CD16" s="35">
        <f t="shared" si="50"/>
        <v>0</v>
      </c>
      <c r="CE16" s="36">
        <f t="shared" si="51"/>
        <v>1276.02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17</v>
      </c>
      <c r="D17" s="32">
        <f t="shared" si="0"/>
        <v>13</v>
      </c>
      <c r="E17" s="32">
        <v>3</v>
      </c>
      <c r="F17" s="32"/>
      <c r="G17" s="32"/>
      <c r="H17" s="32"/>
      <c r="I17" s="32"/>
      <c r="J17" s="32">
        <v>1</v>
      </c>
      <c r="K17" s="32"/>
      <c r="L17" s="32"/>
      <c r="M17" s="32"/>
      <c r="N17" s="32"/>
      <c r="O17" s="32"/>
      <c r="P17" s="40"/>
      <c r="Q17" s="40"/>
      <c r="R17" s="40"/>
      <c r="S17" s="33">
        <f>'ILK EKRAN D-K ÜCR'!N12</f>
        <v>0</v>
      </c>
      <c r="T17" s="33">
        <f>'ILK EKRAN D-K ÜCR'!O12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2559.34</v>
      </c>
      <c r="Y17" s="32">
        <f t="shared" si="5"/>
        <v>3290.28</v>
      </c>
      <c r="Z17" s="31">
        <f t="shared" si="6"/>
        <v>730.94</v>
      </c>
      <c r="AA17" s="32">
        <f t="shared" si="7"/>
        <v>1696.47</v>
      </c>
      <c r="AB17" s="32">
        <f t="shared" si="8"/>
        <v>2181.0500000000002</v>
      </c>
      <c r="AC17" s="31">
        <f t="shared" si="9"/>
        <v>484.58</v>
      </c>
      <c r="AD17" s="33">
        <v>11.89</v>
      </c>
      <c r="AE17" s="32">
        <f t="shared" si="10"/>
        <v>154.57</v>
      </c>
      <c r="AF17" s="33">
        <v>15.28</v>
      </c>
      <c r="AG17" s="33">
        <f t="shared" si="11"/>
        <v>198.64</v>
      </c>
      <c r="AH17" s="34">
        <f t="shared" si="12"/>
        <v>44.07</v>
      </c>
      <c r="AI17" s="32">
        <f t="shared" si="13"/>
        <v>0</v>
      </c>
      <c r="AJ17" s="32">
        <f t="shared" si="14"/>
        <v>0</v>
      </c>
      <c r="AK17" s="31">
        <f t="shared" si="15"/>
        <v>0</v>
      </c>
      <c r="AL17" s="32">
        <f t="shared" si="16"/>
        <v>57.58</v>
      </c>
      <c r="AM17" s="32">
        <f t="shared" si="17"/>
        <v>74.010000000000005</v>
      </c>
      <c r="AN17" s="31">
        <f t="shared" si="18"/>
        <v>16.43</v>
      </c>
      <c r="AO17" s="40"/>
      <c r="AP17" s="32"/>
      <c r="AQ17" s="31">
        <f t="shared" si="19"/>
        <v>0</v>
      </c>
      <c r="AR17" s="40"/>
      <c r="AS17" s="32"/>
      <c r="AT17" s="31">
        <f t="shared" si="20"/>
        <v>0</v>
      </c>
      <c r="AU17" s="32"/>
      <c r="AV17" s="32"/>
      <c r="AW17" s="31">
        <f t="shared" si="21"/>
        <v>0</v>
      </c>
      <c r="AX17" s="40"/>
      <c r="AY17" s="32"/>
      <c r="AZ17" s="31">
        <f t="shared" si="22"/>
        <v>0</v>
      </c>
      <c r="BA17" s="32"/>
      <c r="BB17" s="32"/>
      <c r="BC17" s="31">
        <f t="shared" si="23"/>
        <v>0</v>
      </c>
      <c r="BD17" s="32">
        <f t="shared" si="24"/>
        <v>0</v>
      </c>
      <c r="BE17" s="32">
        <f t="shared" si="25"/>
        <v>0</v>
      </c>
      <c r="BF17" s="31">
        <f t="shared" si="26"/>
        <v>0</v>
      </c>
      <c r="BG17" s="32">
        <f t="shared" si="27"/>
        <v>0</v>
      </c>
      <c r="BH17" s="32">
        <f t="shared" si="28"/>
        <v>0</v>
      </c>
      <c r="BI17" s="31">
        <f t="shared" si="29"/>
        <v>0</v>
      </c>
      <c r="BJ17" s="32">
        <f t="shared" si="30"/>
        <v>0</v>
      </c>
      <c r="BK17" s="32">
        <f t="shared" si="31"/>
        <v>0</v>
      </c>
      <c r="BL17" s="31">
        <f t="shared" si="32"/>
        <v>0</v>
      </c>
      <c r="BM17" s="32">
        <f t="shared" si="33"/>
        <v>0</v>
      </c>
      <c r="BN17" s="32">
        <f t="shared" si="34"/>
        <v>0</v>
      </c>
      <c r="BO17" s="31">
        <f t="shared" si="35"/>
        <v>0</v>
      </c>
      <c r="BP17" s="32">
        <f t="shared" si="36"/>
        <v>0</v>
      </c>
      <c r="BQ17" s="32">
        <f t="shared" si="37"/>
        <v>0</v>
      </c>
      <c r="BR17" s="31">
        <f t="shared" si="38"/>
        <v>0</v>
      </c>
      <c r="BS17" s="32">
        <f t="shared" si="39"/>
        <v>0</v>
      </c>
      <c r="BT17" s="32">
        <f t="shared" si="40"/>
        <v>0</v>
      </c>
      <c r="BU17" s="31">
        <f t="shared" si="41"/>
        <v>0</v>
      </c>
      <c r="BV17" s="32">
        <f t="shared" si="42"/>
        <v>0</v>
      </c>
      <c r="BW17" s="32">
        <f t="shared" si="43"/>
        <v>0</v>
      </c>
      <c r="BX17" s="31">
        <f t="shared" si="44"/>
        <v>0</v>
      </c>
      <c r="BY17" s="32">
        <f t="shared" si="45"/>
        <v>0</v>
      </c>
      <c r="BZ17" s="32">
        <f t="shared" si="46"/>
        <v>0</v>
      </c>
      <c r="CA17" s="31">
        <f t="shared" si="47"/>
        <v>0</v>
      </c>
      <c r="CB17" s="33">
        <f t="shared" si="48"/>
        <v>0</v>
      </c>
      <c r="CC17" s="33">
        <f t="shared" si="49"/>
        <v>0</v>
      </c>
      <c r="CD17" s="35">
        <f t="shared" si="50"/>
        <v>0</v>
      </c>
      <c r="CE17" s="36">
        <f t="shared" si="51"/>
        <v>1276.02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17</v>
      </c>
      <c r="D18" s="32">
        <f t="shared" si="0"/>
        <v>13</v>
      </c>
      <c r="E18" s="32">
        <v>3</v>
      </c>
      <c r="F18" s="32"/>
      <c r="G18" s="32"/>
      <c r="H18" s="32"/>
      <c r="I18" s="32"/>
      <c r="J18" s="32">
        <v>1</v>
      </c>
      <c r="K18" s="32"/>
      <c r="L18" s="32"/>
      <c r="M18" s="32"/>
      <c r="N18" s="32"/>
      <c r="O18" s="32"/>
      <c r="P18" s="40"/>
      <c r="Q18" s="40"/>
      <c r="R18" s="40"/>
      <c r="S18" s="33">
        <f>'ILK EKRAN D-K ÜCR'!N13</f>
        <v>0</v>
      </c>
      <c r="T18" s="33">
        <f>'ILK EKRAN D-K ÜCR'!O13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2559.34</v>
      </c>
      <c r="Y18" s="32">
        <f t="shared" si="5"/>
        <v>3290.28</v>
      </c>
      <c r="Z18" s="31">
        <f t="shared" si="6"/>
        <v>730.94</v>
      </c>
      <c r="AA18" s="32">
        <f t="shared" si="7"/>
        <v>1696.47</v>
      </c>
      <c r="AB18" s="32">
        <f t="shared" si="8"/>
        <v>2181.0500000000002</v>
      </c>
      <c r="AC18" s="31">
        <f t="shared" si="9"/>
        <v>484.58</v>
      </c>
      <c r="AD18" s="33">
        <v>11.89</v>
      </c>
      <c r="AE18" s="32">
        <f t="shared" si="10"/>
        <v>154.57</v>
      </c>
      <c r="AF18" s="33">
        <v>15.28</v>
      </c>
      <c r="AG18" s="33">
        <f t="shared" si="11"/>
        <v>198.64</v>
      </c>
      <c r="AH18" s="34">
        <f t="shared" si="12"/>
        <v>44.07</v>
      </c>
      <c r="AI18" s="32">
        <f t="shared" si="13"/>
        <v>0</v>
      </c>
      <c r="AJ18" s="32">
        <f t="shared" si="14"/>
        <v>0</v>
      </c>
      <c r="AK18" s="31">
        <f t="shared" si="15"/>
        <v>0</v>
      </c>
      <c r="AL18" s="32">
        <f t="shared" si="16"/>
        <v>57.58</v>
      </c>
      <c r="AM18" s="32">
        <f t="shared" si="17"/>
        <v>74.010000000000005</v>
      </c>
      <c r="AN18" s="31">
        <f t="shared" si="18"/>
        <v>16.43</v>
      </c>
      <c r="AO18" s="40"/>
      <c r="AP18" s="32"/>
      <c r="AQ18" s="31">
        <f t="shared" si="19"/>
        <v>0</v>
      </c>
      <c r="AR18" s="40"/>
      <c r="AS18" s="32"/>
      <c r="AT18" s="31">
        <f t="shared" si="20"/>
        <v>0</v>
      </c>
      <c r="AU18" s="32"/>
      <c r="AV18" s="32"/>
      <c r="AW18" s="31">
        <f t="shared" si="21"/>
        <v>0</v>
      </c>
      <c r="AX18" s="40"/>
      <c r="AY18" s="32"/>
      <c r="AZ18" s="31">
        <f t="shared" si="22"/>
        <v>0</v>
      </c>
      <c r="BA18" s="32"/>
      <c r="BB18" s="32"/>
      <c r="BC18" s="31">
        <f t="shared" si="23"/>
        <v>0</v>
      </c>
      <c r="BD18" s="32">
        <f t="shared" si="24"/>
        <v>0</v>
      </c>
      <c r="BE18" s="32">
        <f t="shared" si="25"/>
        <v>0</v>
      </c>
      <c r="BF18" s="31">
        <f t="shared" si="26"/>
        <v>0</v>
      </c>
      <c r="BG18" s="32">
        <f t="shared" si="27"/>
        <v>0</v>
      </c>
      <c r="BH18" s="32">
        <f t="shared" si="28"/>
        <v>0</v>
      </c>
      <c r="BI18" s="31">
        <f t="shared" si="29"/>
        <v>0</v>
      </c>
      <c r="BJ18" s="32">
        <f t="shared" si="30"/>
        <v>0</v>
      </c>
      <c r="BK18" s="32">
        <f t="shared" si="31"/>
        <v>0</v>
      </c>
      <c r="BL18" s="31">
        <f t="shared" si="32"/>
        <v>0</v>
      </c>
      <c r="BM18" s="32">
        <f t="shared" si="33"/>
        <v>0</v>
      </c>
      <c r="BN18" s="32">
        <f t="shared" si="34"/>
        <v>0</v>
      </c>
      <c r="BO18" s="31">
        <f t="shared" si="35"/>
        <v>0</v>
      </c>
      <c r="BP18" s="32">
        <f t="shared" si="36"/>
        <v>0</v>
      </c>
      <c r="BQ18" s="32">
        <f t="shared" si="37"/>
        <v>0</v>
      </c>
      <c r="BR18" s="31">
        <f t="shared" si="38"/>
        <v>0</v>
      </c>
      <c r="BS18" s="32">
        <f t="shared" si="39"/>
        <v>0</v>
      </c>
      <c r="BT18" s="32">
        <f t="shared" si="40"/>
        <v>0</v>
      </c>
      <c r="BU18" s="31">
        <f t="shared" si="41"/>
        <v>0</v>
      </c>
      <c r="BV18" s="32">
        <f t="shared" si="42"/>
        <v>0</v>
      </c>
      <c r="BW18" s="32">
        <f t="shared" si="43"/>
        <v>0</v>
      </c>
      <c r="BX18" s="31">
        <f t="shared" si="44"/>
        <v>0</v>
      </c>
      <c r="BY18" s="32">
        <f t="shared" si="45"/>
        <v>0</v>
      </c>
      <c r="BZ18" s="32">
        <f t="shared" si="46"/>
        <v>0</v>
      </c>
      <c r="CA18" s="31">
        <f t="shared" si="47"/>
        <v>0</v>
      </c>
      <c r="CB18" s="33">
        <f t="shared" si="48"/>
        <v>0</v>
      </c>
      <c r="CC18" s="33">
        <f t="shared" si="49"/>
        <v>0</v>
      </c>
      <c r="CD18" s="35">
        <f t="shared" si="50"/>
        <v>0</v>
      </c>
      <c r="CE18" s="36">
        <f t="shared" si="51"/>
        <v>1276.02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17</v>
      </c>
      <c r="D19" s="32">
        <f t="shared" si="0"/>
        <v>13</v>
      </c>
      <c r="E19" s="32">
        <v>3</v>
      </c>
      <c r="F19" s="32"/>
      <c r="G19" s="32"/>
      <c r="H19" s="32"/>
      <c r="I19" s="32"/>
      <c r="J19" s="32">
        <v>1</v>
      </c>
      <c r="K19" s="32"/>
      <c r="L19" s="32"/>
      <c r="M19" s="32"/>
      <c r="N19" s="32"/>
      <c r="O19" s="32"/>
      <c r="P19" s="40"/>
      <c r="Q19" s="40"/>
      <c r="R19" s="40"/>
      <c r="S19" s="33">
        <f>'ILK EKRAN D-K ÜCR'!N14</f>
        <v>0</v>
      </c>
      <c r="T19" s="33">
        <f>'ILK EKRAN D-K ÜCR'!O14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32">
        <f t="shared" si="4"/>
        <v>2559.34</v>
      </c>
      <c r="Y19" s="32">
        <f t="shared" si="5"/>
        <v>3290.28</v>
      </c>
      <c r="Z19" s="31">
        <f t="shared" si="6"/>
        <v>730.94</v>
      </c>
      <c r="AA19" s="32">
        <f t="shared" si="7"/>
        <v>1696.47</v>
      </c>
      <c r="AB19" s="32">
        <f t="shared" si="8"/>
        <v>2181.0500000000002</v>
      </c>
      <c r="AC19" s="31">
        <f t="shared" si="9"/>
        <v>484.58</v>
      </c>
      <c r="AD19" s="33">
        <v>11.89</v>
      </c>
      <c r="AE19" s="32">
        <f t="shared" si="10"/>
        <v>154.57</v>
      </c>
      <c r="AF19" s="33">
        <v>15.28</v>
      </c>
      <c r="AG19" s="33">
        <f t="shared" si="11"/>
        <v>198.64</v>
      </c>
      <c r="AH19" s="34">
        <f t="shared" si="12"/>
        <v>44.07</v>
      </c>
      <c r="AI19" s="32">
        <f t="shared" si="13"/>
        <v>0</v>
      </c>
      <c r="AJ19" s="32">
        <f t="shared" si="14"/>
        <v>0</v>
      </c>
      <c r="AK19" s="31">
        <f t="shared" si="15"/>
        <v>0</v>
      </c>
      <c r="AL19" s="32">
        <f t="shared" si="16"/>
        <v>57.58</v>
      </c>
      <c r="AM19" s="32">
        <f t="shared" si="17"/>
        <v>74.010000000000005</v>
      </c>
      <c r="AN19" s="31">
        <f t="shared" si="18"/>
        <v>16.43</v>
      </c>
      <c r="AO19" s="40"/>
      <c r="AP19" s="32"/>
      <c r="AQ19" s="31">
        <f t="shared" si="19"/>
        <v>0</v>
      </c>
      <c r="AR19" s="40"/>
      <c r="AS19" s="32"/>
      <c r="AT19" s="31">
        <f t="shared" si="20"/>
        <v>0</v>
      </c>
      <c r="AU19" s="32"/>
      <c r="AV19" s="32"/>
      <c r="AW19" s="31">
        <f t="shared" si="21"/>
        <v>0</v>
      </c>
      <c r="AX19" s="40"/>
      <c r="AY19" s="32"/>
      <c r="AZ19" s="31">
        <f t="shared" si="22"/>
        <v>0</v>
      </c>
      <c r="BA19" s="32"/>
      <c r="BB19" s="32"/>
      <c r="BC19" s="31">
        <f t="shared" si="23"/>
        <v>0</v>
      </c>
      <c r="BD19" s="32">
        <f t="shared" si="24"/>
        <v>0</v>
      </c>
      <c r="BE19" s="32">
        <f t="shared" si="25"/>
        <v>0</v>
      </c>
      <c r="BF19" s="31">
        <f t="shared" si="26"/>
        <v>0</v>
      </c>
      <c r="BG19" s="32">
        <f t="shared" si="27"/>
        <v>0</v>
      </c>
      <c r="BH19" s="32">
        <f t="shared" si="28"/>
        <v>0</v>
      </c>
      <c r="BI19" s="31">
        <f t="shared" si="29"/>
        <v>0</v>
      </c>
      <c r="BJ19" s="32">
        <f t="shared" si="30"/>
        <v>0</v>
      </c>
      <c r="BK19" s="32">
        <f t="shared" si="31"/>
        <v>0</v>
      </c>
      <c r="BL19" s="31">
        <f t="shared" si="32"/>
        <v>0</v>
      </c>
      <c r="BM19" s="32">
        <f t="shared" si="33"/>
        <v>0</v>
      </c>
      <c r="BN19" s="32">
        <f t="shared" si="34"/>
        <v>0</v>
      </c>
      <c r="BO19" s="31">
        <f t="shared" si="35"/>
        <v>0</v>
      </c>
      <c r="BP19" s="32">
        <f t="shared" si="36"/>
        <v>0</v>
      </c>
      <c r="BQ19" s="32">
        <f t="shared" si="37"/>
        <v>0</v>
      </c>
      <c r="BR19" s="31">
        <f t="shared" si="38"/>
        <v>0</v>
      </c>
      <c r="BS19" s="32">
        <f t="shared" si="39"/>
        <v>0</v>
      </c>
      <c r="BT19" s="32">
        <f t="shared" si="40"/>
        <v>0</v>
      </c>
      <c r="BU19" s="31">
        <f t="shared" si="41"/>
        <v>0</v>
      </c>
      <c r="BV19" s="32">
        <f t="shared" si="42"/>
        <v>0</v>
      </c>
      <c r="BW19" s="32">
        <f t="shared" si="43"/>
        <v>0</v>
      </c>
      <c r="BX19" s="31">
        <f t="shared" si="44"/>
        <v>0</v>
      </c>
      <c r="BY19" s="32">
        <f t="shared" si="45"/>
        <v>0</v>
      </c>
      <c r="BZ19" s="32">
        <f t="shared" si="46"/>
        <v>0</v>
      </c>
      <c r="CA19" s="31">
        <f t="shared" si="47"/>
        <v>0</v>
      </c>
      <c r="CB19" s="33">
        <f t="shared" si="48"/>
        <v>0</v>
      </c>
      <c r="CC19" s="33">
        <f t="shared" si="49"/>
        <v>0</v>
      </c>
      <c r="CD19" s="35">
        <f t="shared" si="50"/>
        <v>0</v>
      </c>
      <c r="CE19" s="36">
        <f t="shared" si="51"/>
        <v>1276.02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17</v>
      </c>
      <c r="D20" s="32">
        <f t="shared" si="0"/>
        <v>13</v>
      </c>
      <c r="E20" s="32">
        <v>3</v>
      </c>
      <c r="F20" s="32"/>
      <c r="G20" s="32"/>
      <c r="H20" s="32"/>
      <c r="I20" s="32"/>
      <c r="J20" s="32">
        <v>1</v>
      </c>
      <c r="K20" s="32"/>
      <c r="L20" s="32"/>
      <c r="M20" s="32"/>
      <c r="N20" s="32"/>
      <c r="O20" s="32"/>
      <c r="P20" s="40"/>
      <c r="Q20" s="40"/>
      <c r="R20" s="40"/>
      <c r="S20" s="33">
        <f>'ILK EKRAN D-K ÜCR'!N15</f>
        <v>0</v>
      </c>
      <c r="T20" s="33">
        <f>'ILK EKRAN D-K ÜCR'!O15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32">
        <f t="shared" si="4"/>
        <v>2559.34</v>
      </c>
      <c r="Y20" s="32">
        <f t="shared" si="5"/>
        <v>3290.28</v>
      </c>
      <c r="Z20" s="31">
        <f t="shared" si="6"/>
        <v>730.94</v>
      </c>
      <c r="AA20" s="32">
        <f t="shared" si="7"/>
        <v>1696.47</v>
      </c>
      <c r="AB20" s="32">
        <f t="shared" si="8"/>
        <v>2181.0500000000002</v>
      </c>
      <c r="AC20" s="31">
        <f t="shared" si="9"/>
        <v>484.58</v>
      </c>
      <c r="AD20" s="33">
        <v>11.89</v>
      </c>
      <c r="AE20" s="32">
        <f t="shared" si="10"/>
        <v>154.57</v>
      </c>
      <c r="AF20" s="33">
        <v>15.28</v>
      </c>
      <c r="AG20" s="33">
        <f t="shared" si="11"/>
        <v>198.64</v>
      </c>
      <c r="AH20" s="34">
        <f t="shared" si="12"/>
        <v>44.07</v>
      </c>
      <c r="AI20" s="32">
        <f t="shared" si="13"/>
        <v>0</v>
      </c>
      <c r="AJ20" s="32">
        <f t="shared" si="14"/>
        <v>0</v>
      </c>
      <c r="AK20" s="31">
        <f t="shared" si="15"/>
        <v>0</v>
      </c>
      <c r="AL20" s="32">
        <f t="shared" si="16"/>
        <v>57.58</v>
      </c>
      <c r="AM20" s="32">
        <f t="shared" si="17"/>
        <v>74.010000000000005</v>
      </c>
      <c r="AN20" s="31">
        <f t="shared" si="18"/>
        <v>16.43</v>
      </c>
      <c r="AO20" s="40"/>
      <c r="AP20" s="32"/>
      <c r="AQ20" s="31">
        <f t="shared" si="19"/>
        <v>0</v>
      </c>
      <c r="AR20" s="40"/>
      <c r="AS20" s="32"/>
      <c r="AT20" s="31">
        <f t="shared" si="20"/>
        <v>0</v>
      </c>
      <c r="AU20" s="32"/>
      <c r="AV20" s="32"/>
      <c r="AW20" s="31">
        <f t="shared" si="21"/>
        <v>0</v>
      </c>
      <c r="AX20" s="40"/>
      <c r="AY20" s="32"/>
      <c r="AZ20" s="31">
        <f t="shared" si="22"/>
        <v>0</v>
      </c>
      <c r="BA20" s="32"/>
      <c r="BB20" s="32"/>
      <c r="BC20" s="31">
        <f t="shared" si="23"/>
        <v>0</v>
      </c>
      <c r="BD20" s="32">
        <f t="shared" si="24"/>
        <v>0</v>
      </c>
      <c r="BE20" s="32">
        <f t="shared" si="25"/>
        <v>0</v>
      </c>
      <c r="BF20" s="31">
        <f t="shared" si="26"/>
        <v>0</v>
      </c>
      <c r="BG20" s="32">
        <f t="shared" si="27"/>
        <v>0</v>
      </c>
      <c r="BH20" s="32">
        <f t="shared" si="28"/>
        <v>0</v>
      </c>
      <c r="BI20" s="31">
        <f t="shared" si="29"/>
        <v>0</v>
      </c>
      <c r="BJ20" s="32">
        <f t="shared" si="30"/>
        <v>0</v>
      </c>
      <c r="BK20" s="32">
        <f t="shared" si="31"/>
        <v>0</v>
      </c>
      <c r="BL20" s="31">
        <f t="shared" si="32"/>
        <v>0</v>
      </c>
      <c r="BM20" s="32">
        <f t="shared" si="33"/>
        <v>0</v>
      </c>
      <c r="BN20" s="32">
        <f t="shared" si="34"/>
        <v>0</v>
      </c>
      <c r="BO20" s="31">
        <f t="shared" si="35"/>
        <v>0</v>
      </c>
      <c r="BP20" s="32">
        <f t="shared" si="36"/>
        <v>0</v>
      </c>
      <c r="BQ20" s="32">
        <f t="shared" si="37"/>
        <v>0</v>
      </c>
      <c r="BR20" s="31">
        <f t="shared" si="38"/>
        <v>0</v>
      </c>
      <c r="BS20" s="32">
        <f t="shared" si="39"/>
        <v>0</v>
      </c>
      <c r="BT20" s="32">
        <f t="shared" si="40"/>
        <v>0</v>
      </c>
      <c r="BU20" s="31">
        <f t="shared" si="41"/>
        <v>0</v>
      </c>
      <c r="BV20" s="32">
        <f t="shared" si="42"/>
        <v>0</v>
      </c>
      <c r="BW20" s="32">
        <f t="shared" si="43"/>
        <v>0</v>
      </c>
      <c r="BX20" s="31">
        <f t="shared" si="44"/>
        <v>0</v>
      </c>
      <c r="BY20" s="32">
        <f t="shared" si="45"/>
        <v>0</v>
      </c>
      <c r="BZ20" s="32">
        <f t="shared" si="46"/>
        <v>0</v>
      </c>
      <c r="CA20" s="31">
        <f t="shared" si="47"/>
        <v>0</v>
      </c>
      <c r="CB20" s="33">
        <f t="shared" si="48"/>
        <v>0</v>
      </c>
      <c r="CC20" s="33">
        <f t="shared" si="49"/>
        <v>0</v>
      </c>
      <c r="CD20" s="35">
        <f t="shared" si="50"/>
        <v>0</v>
      </c>
      <c r="CE20" s="36">
        <f t="shared" si="51"/>
        <v>1276.02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17</v>
      </c>
      <c r="D21" s="32">
        <f t="shared" si="0"/>
        <v>13</v>
      </c>
      <c r="E21" s="32">
        <v>3</v>
      </c>
      <c r="F21" s="32"/>
      <c r="G21" s="32"/>
      <c r="H21" s="32"/>
      <c r="I21" s="32"/>
      <c r="J21" s="32">
        <v>1</v>
      </c>
      <c r="K21" s="32"/>
      <c r="L21" s="32"/>
      <c r="M21" s="32"/>
      <c r="N21" s="32"/>
      <c r="O21" s="32"/>
      <c r="P21" s="40"/>
      <c r="Q21" s="40"/>
      <c r="R21" s="40"/>
      <c r="S21" s="33">
        <f>'ILK EKRAN D-K ÜCR'!N16</f>
        <v>0</v>
      </c>
      <c r="T21" s="33">
        <f>'ILK EKRAN D-K ÜCR'!O16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32">
        <f t="shared" si="4"/>
        <v>2559.34</v>
      </c>
      <c r="Y21" s="32">
        <f t="shared" si="5"/>
        <v>3290.28</v>
      </c>
      <c r="Z21" s="31">
        <f t="shared" si="6"/>
        <v>730.94</v>
      </c>
      <c r="AA21" s="32">
        <f t="shared" si="7"/>
        <v>1696.47</v>
      </c>
      <c r="AB21" s="32">
        <f t="shared" si="8"/>
        <v>2181.0500000000002</v>
      </c>
      <c r="AC21" s="31">
        <f t="shared" si="9"/>
        <v>484.58</v>
      </c>
      <c r="AD21" s="33">
        <v>11.89</v>
      </c>
      <c r="AE21" s="32">
        <f t="shared" si="10"/>
        <v>154.57</v>
      </c>
      <c r="AF21" s="33">
        <v>15.28</v>
      </c>
      <c r="AG21" s="33">
        <f t="shared" si="11"/>
        <v>198.64</v>
      </c>
      <c r="AH21" s="34">
        <f t="shared" si="12"/>
        <v>44.07</v>
      </c>
      <c r="AI21" s="32">
        <f t="shared" si="13"/>
        <v>0</v>
      </c>
      <c r="AJ21" s="32">
        <f t="shared" si="14"/>
        <v>0</v>
      </c>
      <c r="AK21" s="31">
        <f t="shared" si="15"/>
        <v>0</v>
      </c>
      <c r="AL21" s="32">
        <f t="shared" si="16"/>
        <v>57.58</v>
      </c>
      <c r="AM21" s="32">
        <f t="shared" si="17"/>
        <v>74.010000000000005</v>
      </c>
      <c r="AN21" s="31">
        <f t="shared" si="18"/>
        <v>16.43</v>
      </c>
      <c r="AO21" s="40"/>
      <c r="AP21" s="32"/>
      <c r="AQ21" s="31">
        <f t="shared" si="19"/>
        <v>0</v>
      </c>
      <c r="AR21" s="40"/>
      <c r="AS21" s="32"/>
      <c r="AT21" s="31">
        <f t="shared" si="20"/>
        <v>0</v>
      </c>
      <c r="AU21" s="32"/>
      <c r="AV21" s="32"/>
      <c r="AW21" s="31">
        <f t="shared" si="21"/>
        <v>0</v>
      </c>
      <c r="AX21" s="40"/>
      <c r="AY21" s="32"/>
      <c r="AZ21" s="31">
        <f t="shared" si="22"/>
        <v>0</v>
      </c>
      <c r="BA21" s="32"/>
      <c r="BB21" s="32"/>
      <c r="BC21" s="31">
        <f t="shared" si="23"/>
        <v>0</v>
      </c>
      <c r="BD21" s="32">
        <f t="shared" si="24"/>
        <v>0</v>
      </c>
      <c r="BE21" s="32">
        <f t="shared" si="25"/>
        <v>0</v>
      </c>
      <c r="BF21" s="31">
        <f t="shared" si="26"/>
        <v>0</v>
      </c>
      <c r="BG21" s="32">
        <f t="shared" si="27"/>
        <v>0</v>
      </c>
      <c r="BH21" s="32">
        <f t="shared" si="28"/>
        <v>0</v>
      </c>
      <c r="BI21" s="31">
        <f t="shared" si="29"/>
        <v>0</v>
      </c>
      <c r="BJ21" s="32">
        <f t="shared" si="30"/>
        <v>0</v>
      </c>
      <c r="BK21" s="32">
        <f t="shared" si="31"/>
        <v>0</v>
      </c>
      <c r="BL21" s="31">
        <f t="shared" si="32"/>
        <v>0</v>
      </c>
      <c r="BM21" s="32">
        <f t="shared" si="33"/>
        <v>0</v>
      </c>
      <c r="BN21" s="32">
        <f t="shared" si="34"/>
        <v>0</v>
      </c>
      <c r="BO21" s="31">
        <f t="shared" si="35"/>
        <v>0</v>
      </c>
      <c r="BP21" s="32">
        <f t="shared" si="36"/>
        <v>0</v>
      </c>
      <c r="BQ21" s="32">
        <f t="shared" si="37"/>
        <v>0</v>
      </c>
      <c r="BR21" s="31">
        <f t="shared" si="38"/>
        <v>0</v>
      </c>
      <c r="BS21" s="32">
        <f t="shared" si="39"/>
        <v>0</v>
      </c>
      <c r="BT21" s="32">
        <f t="shared" si="40"/>
        <v>0</v>
      </c>
      <c r="BU21" s="31">
        <f t="shared" si="41"/>
        <v>0</v>
      </c>
      <c r="BV21" s="32">
        <f t="shared" si="42"/>
        <v>0</v>
      </c>
      <c r="BW21" s="32">
        <f t="shared" si="43"/>
        <v>0</v>
      </c>
      <c r="BX21" s="31">
        <f t="shared" si="44"/>
        <v>0</v>
      </c>
      <c r="BY21" s="32">
        <f t="shared" si="45"/>
        <v>0</v>
      </c>
      <c r="BZ21" s="32">
        <f t="shared" si="46"/>
        <v>0</v>
      </c>
      <c r="CA21" s="31">
        <f t="shared" si="47"/>
        <v>0</v>
      </c>
      <c r="CB21" s="33">
        <f t="shared" si="48"/>
        <v>0</v>
      </c>
      <c r="CC21" s="33">
        <f t="shared" si="49"/>
        <v>0</v>
      </c>
      <c r="CD21" s="35">
        <f t="shared" si="50"/>
        <v>0</v>
      </c>
      <c r="CE21" s="36">
        <f t="shared" si="51"/>
        <v>1276.02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17</v>
      </c>
      <c r="D22" s="32">
        <f t="shared" si="0"/>
        <v>13</v>
      </c>
      <c r="E22" s="32">
        <v>3</v>
      </c>
      <c r="F22" s="32"/>
      <c r="G22" s="32"/>
      <c r="H22" s="32"/>
      <c r="I22" s="32"/>
      <c r="J22" s="32">
        <v>1</v>
      </c>
      <c r="K22" s="32"/>
      <c r="L22" s="32"/>
      <c r="M22" s="32"/>
      <c r="N22" s="32"/>
      <c r="O22" s="32"/>
      <c r="P22" s="40"/>
      <c r="Q22" s="40"/>
      <c r="R22" s="40"/>
      <c r="S22" s="33">
        <f>'ILK EKRAN D-K ÜCR'!N17</f>
        <v>0</v>
      </c>
      <c r="T22" s="33">
        <f>'ILK EKRAN D-K ÜCR'!O17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32">
        <f t="shared" si="4"/>
        <v>2559.34</v>
      </c>
      <c r="Y22" s="32">
        <f t="shared" si="5"/>
        <v>3290.28</v>
      </c>
      <c r="Z22" s="31">
        <f t="shared" si="6"/>
        <v>730.94</v>
      </c>
      <c r="AA22" s="32">
        <f t="shared" si="7"/>
        <v>1696.47</v>
      </c>
      <c r="AB22" s="32">
        <f t="shared" si="8"/>
        <v>2181.0500000000002</v>
      </c>
      <c r="AC22" s="31">
        <f t="shared" si="9"/>
        <v>484.58</v>
      </c>
      <c r="AD22" s="33">
        <v>11.89</v>
      </c>
      <c r="AE22" s="32">
        <f t="shared" si="10"/>
        <v>154.57</v>
      </c>
      <c r="AF22" s="33">
        <v>15.28</v>
      </c>
      <c r="AG22" s="33">
        <f t="shared" si="11"/>
        <v>198.64</v>
      </c>
      <c r="AH22" s="34">
        <f t="shared" si="12"/>
        <v>44.07</v>
      </c>
      <c r="AI22" s="32">
        <f t="shared" si="13"/>
        <v>0</v>
      </c>
      <c r="AJ22" s="32">
        <f t="shared" si="14"/>
        <v>0</v>
      </c>
      <c r="AK22" s="31">
        <f t="shared" si="15"/>
        <v>0</v>
      </c>
      <c r="AL22" s="32">
        <f t="shared" si="16"/>
        <v>57.58</v>
      </c>
      <c r="AM22" s="32">
        <f t="shared" si="17"/>
        <v>74.010000000000005</v>
      </c>
      <c r="AN22" s="31">
        <f t="shared" si="18"/>
        <v>16.43</v>
      </c>
      <c r="AO22" s="40"/>
      <c r="AP22" s="32"/>
      <c r="AQ22" s="31">
        <f t="shared" si="19"/>
        <v>0</v>
      </c>
      <c r="AR22" s="40"/>
      <c r="AS22" s="32"/>
      <c r="AT22" s="31">
        <f t="shared" si="20"/>
        <v>0</v>
      </c>
      <c r="AU22" s="32"/>
      <c r="AV22" s="32"/>
      <c r="AW22" s="31">
        <f t="shared" si="21"/>
        <v>0</v>
      </c>
      <c r="AX22" s="40"/>
      <c r="AY22" s="32"/>
      <c r="AZ22" s="31">
        <f t="shared" si="22"/>
        <v>0</v>
      </c>
      <c r="BA22" s="32"/>
      <c r="BB22" s="32"/>
      <c r="BC22" s="31">
        <f t="shared" si="23"/>
        <v>0</v>
      </c>
      <c r="BD22" s="32">
        <f t="shared" si="24"/>
        <v>0</v>
      </c>
      <c r="BE22" s="32">
        <f t="shared" si="25"/>
        <v>0</v>
      </c>
      <c r="BF22" s="31">
        <f t="shared" si="26"/>
        <v>0</v>
      </c>
      <c r="BG22" s="32">
        <f t="shared" si="27"/>
        <v>0</v>
      </c>
      <c r="BH22" s="32">
        <f t="shared" si="28"/>
        <v>0</v>
      </c>
      <c r="BI22" s="31">
        <f t="shared" si="29"/>
        <v>0</v>
      </c>
      <c r="BJ22" s="32">
        <f t="shared" si="30"/>
        <v>0</v>
      </c>
      <c r="BK22" s="32">
        <f t="shared" si="31"/>
        <v>0</v>
      </c>
      <c r="BL22" s="31">
        <f t="shared" si="32"/>
        <v>0</v>
      </c>
      <c r="BM22" s="32">
        <f t="shared" si="33"/>
        <v>0</v>
      </c>
      <c r="BN22" s="32">
        <f t="shared" si="34"/>
        <v>0</v>
      </c>
      <c r="BO22" s="31">
        <f t="shared" si="35"/>
        <v>0</v>
      </c>
      <c r="BP22" s="32">
        <f t="shared" si="36"/>
        <v>0</v>
      </c>
      <c r="BQ22" s="32">
        <f t="shared" si="37"/>
        <v>0</v>
      </c>
      <c r="BR22" s="31">
        <f t="shared" si="38"/>
        <v>0</v>
      </c>
      <c r="BS22" s="32">
        <f t="shared" si="39"/>
        <v>0</v>
      </c>
      <c r="BT22" s="32">
        <f t="shared" si="40"/>
        <v>0</v>
      </c>
      <c r="BU22" s="31">
        <f t="shared" si="41"/>
        <v>0</v>
      </c>
      <c r="BV22" s="32">
        <f t="shared" si="42"/>
        <v>0</v>
      </c>
      <c r="BW22" s="32">
        <f t="shared" si="43"/>
        <v>0</v>
      </c>
      <c r="BX22" s="31">
        <f t="shared" si="44"/>
        <v>0</v>
      </c>
      <c r="BY22" s="32">
        <f t="shared" si="45"/>
        <v>0</v>
      </c>
      <c r="BZ22" s="32">
        <f t="shared" si="46"/>
        <v>0</v>
      </c>
      <c r="CA22" s="31">
        <f t="shared" si="47"/>
        <v>0</v>
      </c>
      <c r="CB22" s="33">
        <f t="shared" si="48"/>
        <v>0</v>
      </c>
      <c r="CC22" s="33">
        <f t="shared" si="49"/>
        <v>0</v>
      </c>
      <c r="CD22" s="35">
        <f t="shared" si="50"/>
        <v>0</v>
      </c>
      <c r="CE22" s="36">
        <f t="shared" si="51"/>
        <v>1276.02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17</v>
      </c>
      <c r="D23" s="32">
        <f t="shared" si="0"/>
        <v>13</v>
      </c>
      <c r="E23" s="32">
        <v>3</v>
      </c>
      <c r="F23" s="32"/>
      <c r="G23" s="32"/>
      <c r="H23" s="32"/>
      <c r="I23" s="32"/>
      <c r="J23" s="32">
        <v>1</v>
      </c>
      <c r="K23" s="32"/>
      <c r="L23" s="32"/>
      <c r="M23" s="32"/>
      <c r="N23" s="32"/>
      <c r="O23" s="32"/>
      <c r="P23" s="40"/>
      <c r="Q23" s="40"/>
      <c r="R23" s="40"/>
      <c r="S23" s="33">
        <f>'ILK EKRAN D-K ÜCR'!N18</f>
        <v>0</v>
      </c>
      <c r="T23" s="33">
        <f>'ILK EKRAN D-K ÜCR'!O18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32">
        <f t="shared" si="4"/>
        <v>2559.34</v>
      </c>
      <c r="Y23" s="32">
        <f t="shared" si="5"/>
        <v>3290.28</v>
      </c>
      <c r="Z23" s="31">
        <f t="shared" si="6"/>
        <v>730.94</v>
      </c>
      <c r="AA23" s="32">
        <f t="shared" si="7"/>
        <v>1696.47</v>
      </c>
      <c r="AB23" s="32">
        <f t="shared" si="8"/>
        <v>2181.0500000000002</v>
      </c>
      <c r="AC23" s="31">
        <f t="shared" si="9"/>
        <v>484.58</v>
      </c>
      <c r="AD23" s="33">
        <v>11.89</v>
      </c>
      <c r="AE23" s="32">
        <f t="shared" si="10"/>
        <v>154.57</v>
      </c>
      <c r="AF23" s="33">
        <v>15.28</v>
      </c>
      <c r="AG23" s="33">
        <f t="shared" si="11"/>
        <v>198.64</v>
      </c>
      <c r="AH23" s="34">
        <f t="shared" si="12"/>
        <v>44.07</v>
      </c>
      <c r="AI23" s="32">
        <f t="shared" si="13"/>
        <v>0</v>
      </c>
      <c r="AJ23" s="32">
        <f t="shared" si="14"/>
        <v>0</v>
      </c>
      <c r="AK23" s="31">
        <f t="shared" si="15"/>
        <v>0</v>
      </c>
      <c r="AL23" s="32">
        <f t="shared" si="16"/>
        <v>57.58</v>
      </c>
      <c r="AM23" s="32">
        <f t="shared" si="17"/>
        <v>74.010000000000005</v>
      </c>
      <c r="AN23" s="31">
        <f t="shared" si="18"/>
        <v>16.43</v>
      </c>
      <c r="AO23" s="40"/>
      <c r="AP23" s="32"/>
      <c r="AQ23" s="31">
        <f t="shared" si="19"/>
        <v>0</v>
      </c>
      <c r="AR23" s="40"/>
      <c r="AS23" s="32"/>
      <c r="AT23" s="31">
        <f t="shared" si="20"/>
        <v>0</v>
      </c>
      <c r="AU23" s="32"/>
      <c r="AV23" s="32"/>
      <c r="AW23" s="31">
        <f t="shared" si="21"/>
        <v>0</v>
      </c>
      <c r="AX23" s="40"/>
      <c r="AY23" s="32"/>
      <c r="AZ23" s="31">
        <f t="shared" si="22"/>
        <v>0</v>
      </c>
      <c r="BA23" s="32"/>
      <c r="BB23" s="32"/>
      <c r="BC23" s="31">
        <f t="shared" si="23"/>
        <v>0</v>
      </c>
      <c r="BD23" s="32">
        <f t="shared" si="24"/>
        <v>0</v>
      </c>
      <c r="BE23" s="32">
        <f t="shared" si="25"/>
        <v>0</v>
      </c>
      <c r="BF23" s="31">
        <f t="shared" si="26"/>
        <v>0</v>
      </c>
      <c r="BG23" s="32">
        <f t="shared" si="27"/>
        <v>0</v>
      </c>
      <c r="BH23" s="32">
        <f t="shared" si="28"/>
        <v>0</v>
      </c>
      <c r="BI23" s="31">
        <f t="shared" si="29"/>
        <v>0</v>
      </c>
      <c r="BJ23" s="32">
        <f t="shared" si="30"/>
        <v>0</v>
      </c>
      <c r="BK23" s="32">
        <f t="shared" si="31"/>
        <v>0</v>
      </c>
      <c r="BL23" s="31">
        <f t="shared" si="32"/>
        <v>0</v>
      </c>
      <c r="BM23" s="32">
        <f t="shared" si="33"/>
        <v>0</v>
      </c>
      <c r="BN23" s="32">
        <f t="shared" si="34"/>
        <v>0</v>
      </c>
      <c r="BO23" s="31">
        <f t="shared" si="35"/>
        <v>0</v>
      </c>
      <c r="BP23" s="32">
        <f t="shared" si="36"/>
        <v>0</v>
      </c>
      <c r="BQ23" s="32">
        <f t="shared" si="37"/>
        <v>0</v>
      </c>
      <c r="BR23" s="31">
        <f t="shared" si="38"/>
        <v>0</v>
      </c>
      <c r="BS23" s="32">
        <f t="shared" si="39"/>
        <v>0</v>
      </c>
      <c r="BT23" s="32">
        <f t="shared" si="40"/>
        <v>0</v>
      </c>
      <c r="BU23" s="31">
        <f t="shared" si="41"/>
        <v>0</v>
      </c>
      <c r="BV23" s="32">
        <f t="shared" si="42"/>
        <v>0</v>
      </c>
      <c r="BW23" s="32">
        <f t="shared" si="43"/>
        <v>0</v>
      </c>
      <c r="BX23" s="31">
        <f t="shared" si="44"/>
        <v>0</v>
      </c>
      <c r="BY23" s="32">
        <f t="shared" si="45"/>
        <v>0</v>
      </c>
      <c r="BZ23" s="32">
        <f t="shared" si="46"/>
        <v>0</v>
      </c>
      <c r="CA23" s="31">
        <f t="shared" si="47"/>
        <v>0</v>
      </c>
      <c r="CB23" s="33">
        <f t="shared" si="48"/>
        <v>0</v>
      </c>
      <c r="CC23" s="33">
        <f t="shared" si="49"/>
        <v>0</v>
      </c>
      <c r="CD23" s="35">
        <f t="shared" si="50"/>
        <v>0</v>
      </c>
      <c r="CE23" s="36">
        <f t="shared" si="51"/>
        <v>1276.02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17</v>
      </c>
      <c r="D24" s="32">
        <f t="shared" si="0"/>
        <v>13</v>
      </c>
      <c r="E24" s="32">
        <v>3</v>
      </c>
      <c r="F24" s="32"/>
      <c r="G24" s="32"/>
      <c r="H24" s="32"/>
      <c r="I24" s="32"/>
      <c r="J24" s="32">
        <v>1</v>
      </c>
      <c r="K24" s="32"/>
      <c r="L24" s="32"/>
      <c r="M24" s="32"/>
      <c r="N24" s="32"/>
      <c r="O24" s="32"/>
      <c r="P24" s="40"/>
      <c r="Q24" s="40"/>
      <c r="R24" s="40"/>
      <c r="S24" s="33">
        <f>'ILK EKRAN D-K ÜCR'!N19</f>
        <v>0</v>
      </c>
      <c r="T24" s="33">
        <f>'ILK EKRAN D-K ÜCR'!O19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32">
        <f t="shared" si="4"/>
        <v>2559.34</v>
      </c>
      <c r="Y24" s="32">
        <f t="shared" si="5"/>
        <v>3290.28</v>
      </c>
      <c r="Z24" s="31">
        <f t="shared" si="6"/>
        <v>730.94</v>
      </c>
      <c r="AA24" s="32">
        <f t="shared" si="7"/>
        <v>1696.47</v>
      </c>
      <c r="AB24" s="32">
        <f t="shared" si="8"/>
        <v>2181.0500000000002</v>
      </c>
      <c r="AC24" s="31">
        <f t="shared" si="9"/>
        <v>484.58</v>
      </c>
      <c r="AD24" s="33">
        <v>11.89</v>
      </c>
      <c r="AE24" s="32">
        <f t="shared" si="10"/>
        <v>154.57</v>
      </c>
      <c r="AF24" s="33">
        <v>15.28</v>
      </c>
      <c r="AG24" s="33">
        <f t="shared" si="11"/>
        <v>198.64</v>
      </c>
      <c r="AH24" s="34">
        <f t="shared" si="12"/>
        <v>44.07</v>
      </c>
      <c r="AI24" s="32">
        <f t="shared" si="13"/>
        <v>0</v>
      </c>
      <c r="AJ24" s="32">
        <f t="shared" si="14"/>
        <v>0</v>
      </c>
      <c r="AK24" s="31">
        <f t="shared" si="15"/>
        <v>0</v>
      </c>
      <c r="AL24" s="32">
        <f t="shared" si="16"/>
        <v>57.58</v>
      </c>
      <c r="AM24" s="32">
        <f t="shared" si="17"/>
        <v>74.010000000000005</v>
      </c>
      <c r="AN24" s="31">
        <f t="shared" si="18"/>
        <v>16.43</v>
      </c>
      <c r="AO24" s="40"/>
      <c r="AP24" s="32"/>
      <c r="AQ24" s="31">
        <f t="shared" si="19"/>
        <v>0</v>
      </c>
      <c r="AR24" s="40"/>
      <c r="AS24" s="32"/>
      <c r="AT24" s="31">
        <f t="shared" si="20"/>
        <v>0</v>
      </c>
      <c r="AU24" s="32"/>
      <c r="AV24" s="32"/>
      <c r="AW24" s="31">
        <f t="shared" si="21"/>
        <v>0</v>
      </c>
      <c r="AX24" s="40"/>
      <c r="AY24" s="32"/>
      <c r="AZ24" s="31">
        <f t="shared" si="22"/>
        <v>0</v>
      </c>
      <c r="BA24" s="32"/>
      <c r="BB24" s="32"/>
      <c r="BC24" s="31">
        <f t="shared" si="23"/>
        <v>0</v>
      </c>
      <c r="BD24" s="32">
        <f t="shared" si="24"/>
        <v>0</v>
      </c>
      <c r="BE24" s="32">
        <f t="shared" si="25"/>
        <v>0</v>
      </c>
      <c r="BF24" s="31">
        <f t="shared" si="26"/>
        <v>0</v>
      </c>
      <c r="BG24" s="32">
        <f t="shared" si="27"/>
        <v>0</v>
      </c>
      <c r="BH24" s="32">
        <f t="shared" si="28"/>
        <v>0</v>
      </c>
      <c r="BI24" s="31">
        <f t="shared" si="29"/>
        <v>0</v>
      </c>
      <c r="BJ24" s="32">
        <f t="shared" si="30"/>
        <v>0</v>
      </c>
      <c r="BK24" s="32">
        <f t="shared" si="31"/>
        <v>0</v>
      </c>
      <c r="BL24" s="31">
        <f t="shared" si="32"/>
        <v>0</v>
      </c>
      <c r="BM24" s="32">
        <f t="shared" si="33"/>
        <v>0</v>
      </c>
      <c r="BN24" s="32">
        <f t="shared" si="34"/>
        <v>0</v>
      </c>
      <c r="BO24" s="31">
        <f t="shared" si="35"/>
        <v>0</v>
      </c>
      <c r="BP24" s="32">
        <f t="shared" si="36"/>
        <v>0</v>
      </c>
      <c r="BQ24" s="32">
        <f t="shared" si="37"/>
        <v>0</v>
      </c>
      <c r="BR24" s="31">
        <f t="shared" si="38"/>
        <v>0</v>
      </c>
      <c r="BS24" s="32">
        <f t="shared" si="39"/>
        <v>0</v>
      </c>
      <c r="BT24" s="32">
        <f t="shared" si="40"/>
        <v>0</v>
      </c>
      <c r="BU24" s="31">
        <f t="shared" si="41"/>
        <v>0</v>
      </c>
      <c r="BV24" s="32">
        <f t="shared" si="42"/>
        <v>0</v>
      </c>
      <c r="BW24" s="32">
        <f t="shared" si="43"/>
        <v>0</v>
      </c>
      <c r="BX24" s="31">
        <f t="shared" si="44"/>
        <v>0</v>
      </c>
      <c r="BY24" s="32">
        <f t="shared" si="45"/>
        <v>0</v>
      </c>
      <c r="BZ24" s="32">
        <f t="shared" si="46"/>
        <v>0</v>
      </c>
      <c r="CA24" s="31">
        <f t="shared" si="47"/>
        <v>0</v>
      </c>
      <c r="CB24" s="33">
        <f t="shared" si="48"/>
        <v>0</v>
      </c>
      <c r="CC24" s="33">
        <f t="shared" si="49"/>
        <v>0</v>
      </c>
      <c r="CD24" s="35">
        <f t="shared" si="50"/>
        <v>0</v>
      </c>
      <c r="CE24" s="36">
        <f t="shared" si="51"/>
        <v>1276.02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17</v>
      </c>
      <c r="D25" s="32">
        <f t="shared" si="0"/>
        <v>13</v>
      </c>
      <c r="E25" s="32">
        <v>3</v>
      </c>
      <c r="F25" s="32"/>
      <c r="G25" s="32"/>
      <c r="H25" s="32"/>
      <c r="I25" s="32"/>
      <c r="J25" s="32">
        <v>1</v>
      </c>
      <c r="K25" s="32"/>
      <c r="L25" s="32"/>
      <c r="M25" s="32"/>
      <c r="N25" s="32"/>
      <c r="O25" s="32"/>
      <c r="P25" s="40"/>
      <c r="Q25" s="40"/>
      <c r="R25" s="40"/>
      <c r="S25" s="33">
        <f>'ILK EKRAN D-K ÜCR'!N20</f>
        <v>0</v>
      </c>
      <c r="T25" s="33">
        <f>'ILK EKRAN D-K ÜCR'!O20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32">
        <f t="shared" si="4"/>
        <v>2559.34</v>
      </c>
      <c r="Y25" s="32">
        <f t="shared" si="5"/>
        <v>3290.28</v>
      </c>
      <c r="Z25" s="31">
        <f t="shared" si="6"/>
        <v>730.94</v>
      </c>
      <c r="AA25" s="32">
        <f t="shared" si="7"/>
        <v>1696.47</v>
      </c>
      <c r="AB25" s="32">
        <f t="shared" si="8"/>
        <v>2181.0500000000002</v>
      </c>
      <c r="AC25" s="31">
        <f t="shared" si="9"/>
        <v>484.58</v>
      </c>
      <c r="AD25" s="33">
        <v>11.89</v>
      </c>
      <c r="AE25" s="32">
        <f t="shared" si="10"/>
        <v>154.57</v>
      </c>
      <c r="AF25" s="33">
        <v>15.28</v>
      </c>
      <c r="AG25" s="33">
        <f t="shared" si="11"/>
        <v>198.64</v>
      </c>
      <c r="AH25" s="34">
        <f t="shared" si="12"/>
        <v>44.07</v>
      </c>
      <c r="AI25" s="32">
        <f t="shared" si="13"/>
        <v>0</v>
      </c>
      <c r="AJ25" s="32">
        <f t="shared" si="14"/>
        <v>0</v>
      </c>
      <c r="AK25" s="31">
        <f t="shared" si="15"/>
        <v>0</v>
      </c>
      <c r="AL25" s="32">
        <f t="shared" si="16"/>
        <v>57.58</v>
      </c>
      <c r="AM25" s="32">
        <f t="shared" si="17"/>
        <v>74.010000000000005</v>
      </c>
      <c r="AN25" s="31">
        <f t="shared" si="18"/>
        <v>16.43</v>
      </c>
      <c r="AO25" s="40"/>
      <c r="AP25" s="32"/>
      <c r="AQ25" s="31">
        <f t="shared" si="19"/>
        <v>0</v>
      </c>
      <c r="AR25" s="40"/>
      <c r="AS25" s="32"/>
      <c r="AT25" s="31">
        <f t="shared" si="20"/>
        <v>0</v>
      </c>
      <c r="AU25" s="32"/>
      <c r="AV25" s="32"/>
      <c r="AW25" s="31">
        <f t="shared" si="21"/>
        <v>0</v>
      </c>
      <c r="AX25" s="40"/>
      <c r="AY25" s="32"/>
      <c r="AZ25" s="31">
        <f t="shared" si="22"/>
        <v>0</v>
      </c>
      <c r="BA25" s="32"/>
      <c r="BB25" s="32"/>
      <c r="BC25" s="31">
        <f t="shared" si="23"/>
        <v>0</v>
      </c>
      <c r="BD25" s="32">
        <f t="shared" si="24"/>
        <v>0</v>
      </c>
      <c r="BE25" s="32">
        <f t="shared" si="25"/>
        <v>0</v>
      </c>
      <c r="BF25" s="31">
        <f t="shared" si="26"/>
        <v>0</v>
      </c>
      <c r="BG25" s="32">
        <f t="shared" si="27"/>
        <v>0</v>
      </c>
      <c r="BH25" s="32">
        <f t="shared" si="28"/>
        <v>0</v>
      </c>
      <c r="BI25" s="31">
        <f t="shared" si="29"/>
        <v>0</v>
      </c>
      <c r="BJ25" s="32">
        <f t="shared" si="30"/>
        <v>0</v>
      </c>
      <c r="BK25" s="32">
        <f t="shared" si="31"/>
        <v>0</v>
      </c>
      <c r="BL25" s="31">
        <f t="shared" si="32"/>
        <v>0</v>
      </c>
      <c r="BM25" s="32">
        <f t="shared" si="33"/>
        <v>0</v>
      </c>
      <c r="BN25" s="32">
        <f t="shared" si="34"/>
        <v>0</v>
      </c>
      <c r="BO25" s="31">
        <f t="shared" si="35"/>
        <v>0</v>
      </c>
      <c r="BP25" s="32">
        <f t="shared" si="36"/>
        <v>0</v>
      </c>
      <c r="BQ25" s="32">
        <f t="shared" si="37"/>
        <v>0</v>
      </c>
      <c r="BR25" s="31">
        <f t="shared" si="38"/>
        <v>0</v>
      </c>
      <c r="BS25" s="32">
        <f t="shared" si="39"/>
        <v>0</v>
      </c>
      <c r="BT25" s="32">
        <f t="shared" si="40"/>
        <v>0</v>
      </c>
      <c r="BU25" s="31">
        <f t="shared" si="41"/>
        <v>0</v>
      </c>
      <c r="BV25" s="32">
        <f t="shared" si="42"/>
        <v>0</v>
      </c>
      <c r="BW25" s="32">
        <f t="shared" si="43"/>
        <v>0</v>
      </c>
      <c r="BX25" s="31">
        <f t="shared" si="44"/>
        <v>0</v>
      </c>
      <c r="BY25" s="32">
        <f t="shared" si="45"/>
        <v>0</v>
      </c>
      <c r="BZ25" s="32">
        <f t="shared" si="46"/>
        <v>0</v>
      </c>
      <c r="CA25" s="31">
        <f t="shared" si="47"/>
        <v>0</v>
      </c>
      <c r="CB25" s="33">
        <f t="shared" si="48"/>
        <v>0</v>
      </c>
      <c r="CC25" s="33">
        <f t="shared" si="49"/>
        <v>0</v>
      </c>
      <c r="CD25" s="35">
        <f t="shared" si="50"/>
        <v>0</v>
      </c>
      <c r="CE25" s="36">
        <f t="shared" si="51"/>
        <v>1276.02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17</v>
      </c>
      <c r="D26" s="32">
        <f t="shared" si="0"/>
        <v>13</v>
      </c>
      <c r="E26" s="32">
        <v>3</v>
      </c>
      <c r="F26" s="32"/>
      <c r="G26" s="32"/>
      <c r="H26" s="32"/>
      <c r="I26" s="32"/>
      <c r="J26" s="32">
        <v>1</v>
      </c>
      <c r="K26" s="32"/>
      <c r="L26" s="32"/>
      <c r="M26" s="32"/>
      <c r="N26" s="32"/>
      <c r="O26" s="32"/>
      <c r="P26" s="40"/>
      <c r="Q26" s="40"/>
      <c r="R26" s="40"/>
      <c r="S26" s="33">
        <f>'ILK EKRAN D-K ÜCR'!N21</f>
        <v>0</v>
      </c>
      <c r="T26" s="33">
        <f>'ILK EKRAN D-K ÜCR'!O21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32">
        <f t="shared" si="4"/>
        <v>2559.34</v>
      </c>
      <c r="Y26" s="32">
        <f t="shared" si="5"/>
        <v>3290.28</v>
      </c>
      <c r="Z26" s="31">
        <f t="shared" si="6"/>
        <v>730.94</v>
      </c>
      <c r="AA26" s="32">
        <f t="shared" si="7"/>
        <v>1696.47</v>
      </c>
      <c r="AB26" s="32">
        <f t="shared" si="8"/>
        <v>2181.0500000000002</v>
      </c>
      <c r="AC26" s="31">
        <f t="shared" si="9"/>
        <v>484.58</v>
      </c>
      <c r="AD26" s="33">
        <v>11.89</v>
      </c>
      <c r="AE26" s="32">
        <f t="shared" si="10"/>
        <v>154.57</v>
      </c>
      <c r="AF26" s="33">
        <v>15.28</v>
      </c>
      <c r="AG26" s="33">
        <f t="shared" si="11"/>
        <v>198.64</v>
      </c>
      <c r="AH26" s="34">
        <f t="shared" si="12"/>
        <v>44.07</v>
      </c>
      <c r="AI26" s="32">
        <f t="shared" si="13"/>
        <v>0</v>
      </c>
      <c r="AJ26" s="32">
        <f t="shared" si="14"/>
        <v>0</v>
      </c>
      <c r="AK26" s="31">
        <f t="shared" si="15"/>
        <v>0</v>
      </c>
      <c r="AL26" s="32">
        <f t="shared" si="16"/>
        <v>57.58</v>
      </c>
      <c r="AM26" s="32">
        <f t="shared" si="17"/>
        <v>74.010000000000005</v>
      </c>
      <c r="AN26" s="31">
        <f t="shared" si="18"/>
        <v>16.43</v>
      </c>
      <c r="AO26" s="40"/>
      <c r="AP26" s="32"/>
      <c r="AQ26" s="31">
        <f t="shared" si="19"/>
        <v>0</v>
      </c>
      <c r="AR26" s="40"/>
      <c r="AS26" s="32"/>
      <c r="AT26" s="31">
        <f t="shared" si="20"/>
        <v>0</v>
      </c>
      <c r="AU26" s="32"/>
      <c r="AV26" s="32"/>
      <c r="AW26" s="31">
        <f t="shared" si="21"/>
        <v>0</v>
      </c>
      <c r="AX26" s="40"/>
      <c r="AY26" s="32"/>
      <c r="AZ26" s="31">
        <f t="shared" si="22"/>
        <v>0</v>
      </c>
      <c r="BA26" s="32"/>
      <c r="BB26" s="32"/>
      <c r="BC26" s="31">
        <f t="shared" si="23"/>
        <v>0</v>
      </c>
      <c r="BD26" s="32">
        <f t="shared" si="24"/>
        <v>0</v>
      </c>
      <c r="BE26" s="32">
        <f t="shared" si="25"/>
        <v>0</v>
      </c>
      <c r="BF26" s="31">
        <f t="shared" si="26"/>
        <v>0</v>
      </c>
      <c r="BG26" s="32">
        <f t="shared" si="27"/>
        <v>0</v>
      </c>
      <c r="BH26" s="32">
        <f t="shared" si="28"/>
        <v>0</v>
      </c>
      <c r="BI26" s="31">
        <f t="shared" si="29"/>
        <v>0</v>
      </c>
      <c r="BJ26" s="32">
        <f t="shared" si="30"/>
        <v>0</v>
      </c>
      <c r="BK26" s="32">
        <f t="shared" si="31"/>
        <v>0</v>
      </c>
      <c r="BL26" s="31">
        <f t="shared" si="32"/>
        <v>0</v>
      </c>
      <c r="BM26" s="32">
        <f t="shared" si="33"/>
        <v>0</v>
      </c>
      <c r="BN26" s="32">
        <f t="shared" si="34"/>
        <v>0</v>
      </c>
      <c r="BO26" s="31">
        <f t="shared" si="35"/>
        <v>0</v>
      </c>
      <c r="BP26" s="32">
        <f t="shared" si="36"/>
        <v>0</v>
      </c>
      <c r="BQ26" s="32">
        <f t="shared" si="37"/>
        <v>0</v>
      </c>
      <c r="BR26" s="31">
        <f t="shared" si="38"/>
        <v>0</v>
      </c>
      <c r="BS26" s="32">
        <f t="shared" si="39"/>
        <v>0</v>
      </c>
      <c r="BT26" s="32">
        <f t="shared" si="40"/>
        <v>0</v>
      </c>
      <c r="BU26" s="31">
        <f t="shared" si="41"/>
        <v>0</v>
      </c>
      <c r="BV26" s="32">
        <f t="shared" si="42"/>
        <v>0</v>
      </c>
      <c r="BW26" s="32">
        <f t="shared" si="43"/>
        <v>0</v>
      </c>
      <c r="BX26" s="31">
        <f t="shared" si="44"/>
        <v>0</v>
      </c>
      <c r="BY26" s="32">
        <f t="shared" si="45"/>
        <v>0</v>
      </c>
      <c r="BZ26" s="32">
        <f t="shared" si="46"/>
        <v>0</v>
      </c>
      <c r="CA26" s="31">
        <f t="shared" si="47"/>
        <v>0</v>
      </c>
      <c r="CB26" s="33">
        <f t="shared" si="48"/>
        <v>0</v>
      </c>
      <c r="CC26" s="33">
        <f t="shared" si="49"/>
        <v>0</v>
      </c>
      <c r="CD26" s="35">
        <f t="shared" si="50"/>
        <v>0</v>
      </c>
      <c r="CE26" s="36">
        <f t="shared" si="51"/>
        <v>1276.02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17</v>
      </c>
      <c r="D27" s="32">
        <f t="shared" si="0"/>
        <v>13</v>
      </c>
      <c r="E27" s="32">
        <v>3</v>
      </c>
      <c r="F27" s="40"/>
      <c r="G27" s="40"/>
      <c r="H27" s="40"/>
      <c r="I27" s="32"/>
      <c r="J27" s="32">
        <v>1</v>
      </c>
      <c r="K27" s="40"/>
      <c r="L27" s="40"/>
      <c r="M27" s="40"/>
      <c r="N27" s="40"/>
      <c r="O27" s="40"/>
      <c r="P27" s="40"/>
      <c r="Q27" s="40"/>
      <c r="R27" s="40"/>
      <c r="S27" s="33">
        <f>'ILK EKRAN D-K ÜCR'!N22</f>
        <v>0</v>
      </c>
      <c r="T27" s="33">
        <f>'ILK EKRAN D-K ÜCR'!O22</f>
        <v>0</v>
      </c>
      <c r="U27" s="32">
        <f t="shared" si="1"/>
        <v>0</v>
      </c>
      <c r="V27" s="32">
        <f t="shared" si="2"/>
        <v>0</v>
      </c>
      <c r="W27" s="31">
        <f t="shared" si="3"/>
        <v>0</v>
      </c>
      <c r="X27" s="32">
        <f t="shared" si="4"/>
        <v>2559.34</v>
      </c>
      <c r="Y27" s="32">
        <f t="shared" si="5"/>
        <v>3290.28</v>
      </c>
      <c r="Z27" s="31">
        <f t="shared" si="6"/>
        <v>730.94</v>
      </c>
      <c r="AA27" s="32">
        <f t="shared" si="7"/>
        <v>1696.47</v>
      </c>
      <c r="AB27" s="32">
        <f t="shared" si="8"/>
        <v>2181.0500000000002</v>
      </c>
      <c r="AC27" s="31">
        <f t="shared" si="9"/>
        <v>484.58</v>
      </c>
      <c r="AD27" s="33">
        <v>11.89</v>
      </c>
      <c r="AE27" s="32">
        <f t="shared" si="10"/>
        <v>154.57</v>
      </c>
      <c r="AF27" s="33">
        <v>15.28</v>
      </c>
      <c r="AG27" s="33">
        <f t="shared" si="11"/>
        <v>198.64</v>
      </c>
      <c r="AH27" s="34">
        <f t="shared" si="12"/>
        <v>44.07</v>
      </c>
      <c r="AI27" s="32">
        <f t="shared" si="13"/>
        <v>0</v>
      </c>
      <c r="AJ27" s="32">
        <f t="shared" si="14"/>
        <v>0</v>
      </c>
      <c r="AK27" s="31">
        <f t="shared" si="15"/>
        <v>0</v>
      </c>
      <c r="AL27" s="32">
        <f>15*3/31*17</f>
        <v>24.68</v>
      </c>
      <c r="AM27" s="32">
        <f>19.28*3/31*17</f>
        <v>31.72</v>
      </c>
      <c r="AN27" s="31">
        <f t="shared" ref="AN27:AN30" si="52">AM27-AL27</f>
        <v>7.04</v>
      </c>
      <c r="AO27" s="40"/>
      <c r="AP27" s="32"/>
      <c r="AQ27" s="31">
        <f t="shared" si="19"/>
        <v>0</v>
      </c>
      <c r="AR27" s="40"/>
      <c r="AS27" s="32"/>
      <c r="AT27" s="31">
        <f t="shared" si="20"/>
        <v>0</v>
      </c>
      <c r="AU27" s="32"/>
      <c r="AV27" s="32"/>
      <c r="AW27" s="31">
        <f t="shared" si="21"/>
        <v>0</v>
      </c>
      <c r="AX27" s="40"/>
      <c r="AY27" s="32"/>
      <c r="AZ27" s="31">
        <f t="shared" si="22"/>
        <v>0</v>
      </c>
      <c r="BA27" s="32"/>
      <c r="BB27" s="32"/>
      <c r="BC27" s="31">
        <f t="shared" si="23"/>
        <v>0</v>
      </c>
      <c r="BD27" s="32">
        <f t="shared" si="24"/>
        <v>0</v>
      </c>
      <c r="BE27" s="32">
        <f t="shared" si="25"/>
        <v>0</v>
      </c>
      <c r="BF27" s="31">
        <f t="shared" si="26"/>
        <v>0</v>
      </c>
      <c r="BG27" s="32">
        <f t="shared" si="27"/>
        <v>0</v>
      </c>
      <c r="BH27" s="32">
        <f t="shared" si="28"/>
        <v>0</v>
      </c>
      <c r="BI27" s="31">
        <f t="shared" si="29"/>
        <v>0</v>
      </c>
      <c r="BJ27" s="32">
        <f t="shared" si="30"/>
        <v>0</v>
      </c>
      <c r="BK27" s="32">
        <f t="shared" si="31"/>
        <v>0</v>
      </c>
      <c r="BL27" s="31">
        <f t="shared" si="32"/>
        <v>0</v>
      </c>
      <c r="BM27" s="32">
        <f t="shared" si="33"/>
        <v>0</v>
      </c>
      <c r="BN27" s="32">
        <f t="shared" si="34"/>
        <v>0</v>
      </c>
      <c r="BO27" s="31">
        <f t="shared" si="35"/>
        <v>0</v>
      </c>
      <c r="BP27" s="32">
        <f t="shared" si="36"/>
        <v>0</v>
      </c>
      <c r="BQ27" s="32">
        <f t="shared" si="37"/>
        <v>0</v>
      </c>
      <c r="BR27" s="31">
        <f t="shared" si="38"/>
        <v>0</v>
      </c>
      <c r="BS27" s="32">
        <f t="shared" si="39"/>
        <v>0</v>
      </c>
      <c r="BT27" s="32">
        <f t="shared" si="40"/>
        <v>0</v>
      </c>
      <c r="BU27" s="31">
        <f t="shared" si="41"/>
        <v>0</v>
      </c>
      <c r="BV27" s="32">
        <f t="shared" si="42"/>
        <v>0</v>
      </c>
      <c r="BW27" s="32">
        <f t="shared" si="43"/>
        <v>0</v>
      </c>
      <c r="BX27" s="31">
        <f t="shared" si="44"/>
        <v>0</v>
      </c>
      <c r="BY27" s="32">
        <f t="shared" si="45"/>
        <v>0</v>
      </c>
      <c r="BZ27" s="32">
        <f t="shared" si="46"/>
        <v>0</v>
      </c>
      <c r="CA27" s="31">
        <f t="shared" si="47"/>
        <v>0</v>
      </c>
      <c r="CB27" s="33">
        <f t="shared" si="48"/>
        <v>0</v>
      </c>
      <c r="CC27" s="33">
        <f t="shared" si="49"/>
        <v>0</v>
      </c>
      <c r="CD27" s="35">
        <f t="shared" si="50"/>
        <v>0</v>
      </c>
      <c r="CE27" s="36">
        <f>CA27+BX27+BU27+BR27+BO27+BL27+BI27+BF27+BC27+AZ27+AW27+AT27+AQ27+AN27+AK27+AH27+AC27+W27+Z27-CD27</f>
        <v>1266.6300000000001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17</v>
      </c>
      <c r="D28" s="32">
        <f t="shared" si="0"/>
        <v>13</v>
      </c>
      <c r="E28" s="32">
        <v>3</v>
      </c>
      <c r="F28" s="40"/>
      <c r="G28" s="40"/>
      <c r="H28" s="40"/>
      <c r="I28" s="32"/>
      <c r="J28" s="32">
        <v>1</v>
      </c>
      <c r="K28" s="40"/>
      <c r="L28" s="40"/>
      <c r="M28" s="40"/>
      <c r="N28" s="40"/>
      <c r="O28" s="40"/>
      <c r="P28" s="40"/>
      <c r="Q28" s="40"/>
      <c r="R28" s="40"/>
      <c r="S28" s="33">
        <f>'ILK EKRAN D-K ÜCR'!N23</f>
        <v>0</v>
      </c>
      <c r="T28" s="33">
        <f>'ILK EKRAN D-K ÜCR'!O23</f>
        <v>0</v>
      </c>
      <c r="U28" s="32">
        <f t="shared" si="1"/>
        <v>0</v>
      </c>
      <c r="V28" s="32">
        <f t="shared" si="2"/>
        <v>0</v>
      </c>
      <c r="W28" s="31">
        <f t="shared" si="3"/>
        <v>0</v>
      </c>
      <c r="X28" s="32">
        <f t="shared" si="4"/>
        <v>2559.34</v>
      </c>
      <c r="Y28" s="32">
        <f t="shared" si="5"/>
        <v>3290.28</v>
      </c>
      <c r="Z28" s="31">
        <f t="shared" si="6"/>
        <v>730.94</v>
      </c>
      <c r="AA28" s="32">
        <f t="shared" si="7"/>
        <v>1696.47</v>
      </c>
      <c r="AB28" s="32">
        <f t="shared" si="8"/>
        <v>2181.0500000000002</v>
      </c>
      <c r="AC28" s="31">
        <f t="shared" si="9"/>
        <v>484.58</v>
      </c>
      <c r="AD28" s="33">
        <v>11.89</v>
      </c>
      <c r="AE28" s="32">
        <f t="shared" si="10"/>
        <v>154.57</v>
      </c>
      <c r="AF28" s="33">
        <v>15.28</v>
      </c>
      <c r="AG28" s="33">
        <f t="shared" si="11"/>
        <v>198.64</v>
      </c>
      <c r="AH28" s="34">
        <f t="shared" si="12"/>
        <v>44.07</v>
      </c>
      <c r="AI28" s="32">
        <f t="shared" si="13"/>
        <v>0</v>
      </c>
      <c r="AJ28" s="32">
        <f t="shared" si="14"/>
        <v>0</v>
      </c>
      <c r="AK28" s="31">
        <f t="shared" si="15"/>
        <v>0</v>
      </c>
      <c r="AL28" s="32">
        <f t="shared" ref="AL28:AL30" si="53">15*3/31*17</f>
        <v>24.68</v>
      </c>
      <c r="AM28" s="32">
        <f t="shared" ref="AM28:AM30" si="54">19.28*3/31*17</f>
        <v>31.72</v>
      </c>
      <c r="AN28" s="31">
        <f t="shared" si="52"/>
        <v>7.04</v>
      </c>
      <c r="AO28" s="40"/>
      <c r="AP28" s="32"/>
      <c r="AQ28" s="31">
        <f t="shared" si="19"/>
        <v>0</v>
      </c>
      <c r="AR28" s="40"/>
      <c r="AS28" s="32"/>
      <c r="AT28" s="31">
        <f t="shared" si="20"/>
        <v>0</v>
      </c>
      <c r="AU28" s="32"/>
      <c r="AV28" s="32"/>
      <c r="AW28" s="31">
        <f t="shared" si="21"/>
        <v>0</v>
      </c>
      <c r="AX28" s="40"/>
      <c r="AY28" s="32"/>
      <c r="AZ28" s="31">
        <f t="shared" si="22"/>
        <v>0</v>
      </c>
      <c r="BA28" s="32"/>
      <c r="BB28" s="32"/>
      <c r="BC28" s="31">
        <f t="shared" si="23"/>
        <v>0</v>
      </c>
      <c r="BD28" s="32">
        <f t="shared" si="24"/>
        <v>0</v>
      </c>
      <c r="BE28" s="32">
        <f t="shared" si="25"/>
        <v>0</v>
      </c>
      <c r="BF28" s="31">
        <f t="shared" si="26"/>
        <v>0</v>
      </c>
      <c r="BG28" s="32">
        <f t="shared" si="27"/>
        <v>0</v>
      </c>
      <c r="BH28" s="32">
        <f t="shared" si="28"/>
        <v>0</v>
      </c>
      <c r="BI28" s="31">
        <f t="shared" si="29"/>
        <v>0</v>
      </c>
      <c r="BJ28" s="32">
        <f t="shared" si="30"/>
        <v>0</v>
      </c>
      <c r="BK28" s="32">
        <f t="shared" si="31"/>
        <v>0</v>
      </c>
      <c r="BL28" s="31">
        <f t="shared" si="32"/>
        <v>0</v>
      </c>
      <c r="BM28" s="32">
        <f t="shared" si="33"/>
        <v>0</v>
      </c>
      <c r="BN28" s="32">
        <f t="shared" si="34"/>
        <v>0</v>
      </c>
      <c r="BO28" s="31">
        <f t="shared" si="35"/>
        <v>0</v>
      </c>
      <c r="BP28" s="32">
        <f t="shared" si="36"/>
        <v>0</v>
      </c>
      <c r="BQ28" s="32">
        <f t="shared" si="37"/>
        <v>0</v>
      </c>
      <c r="BR28" s="31">
        <f t="shared" si="38"/>
        <v>0</v>
      </c>
      <c r="BS28" s="32">
        <f t="shared" si="39"/>
        <v>0</v>
      </c>
      <c r="BT28" s="32">
        <f t="shared" si="40"/>
        <v>0</v>
      </c>
      <c r="BU28" s="31">
        <f t="shared" si="41"/>
        <v>0</v>
      </c>
      <c r="BV28" s="32">
        <f t="shared" si="42"/>
        <v>0</v>
      </c>
      <c r="BW28" s="32">
        <f t="shared" si="43"/>
        <v>0</v>
      </c>
      <c r="BX28" s="31">
        <f t="shared" si="44"/>
        <v>0</v>
      </c>
      <c r="BY28" s="32">
        <f t="shared" si="45"/>
        <v>0</v>
      </c>
      <c r="BZ28" s="32">
        <f t="shared" si="46"/>
        <v>0</v>
      </c>
      <c r="CA28" s="31">
        <f t="shared" si="47"/>
        <v>0</v>
      </c>
      <c r="CB28" s="33">
        <f t="shared" si="48"/>
        <v>0</v>
      </c>
      <c r="CC28" s="33">
        <f t="shared" si="49"/>
        <v>0</v>
      </c>
      <c r="CD28" s="35">
        <f t="shared" si="50"/>
        <v>0</v>
      </c>
      <c r="CE28" s="36">
        <f t="shared" si="51"/>
        <v>1266.6300000000001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17</v>
      </c>
      <c r="D29" s="32">
        <f t="shared" si="0"/>
        <v>13</v>
      </c>
      <c r="E29" s="32">
        <v>3</v>
      </c>
      <c r="F29" s="40"/>
      <c r="G29" s="40"/>
      <c r="H29" s="40"/>
      <c r="I29" s="32"/>
      <c r="J29" s="32">
        <v>1</v>
      </c>
      <c r="K29" s="40"/>
      <c r="L29" s="40"/>
      <c r="M29" s="40"/>
      <c r="N29" s="40"/>
      <c r="O29" s="40"/>
      <c r="P29" s="40"/>
      <c r="Q29" s="40"/>
      <c r="R29" s="40"/>
      <c r="S29" s="33">
        <f>'ILK EKRAN D-K ÜCR'!N24</f>
        <v>0</v>
      </c>
      <c r="T29" s="33">
        <f>'ILK EKRAN D-K ÜCR'!O24</f>
        <v>0</v>
      </c>
      <c r="U29" s="32">
        <f t="shared" si="1"/>
        <v>0</v>
      </c>
      <c r="V29" s="32">
        <f t="shared" si="2"/>
        <v>0</v>
      </c>
      <c r="W29" s="31">
        <f t="shared" si="3"/>
        <v>0</v>
      </c>
      <c r="X29" s="32">
        <f t="shared" si="4"/>
        <v>2559.34</v>
      </c>
      <c r="Y29" s="32">
        <f t="shared" si="5"/>
        <v>3290.28</v>
      </c>
      <c r="Z29" s="31">
        <f t="shared" si="6"/>
        <v>730.94</v>
      </c>
      <c r="AA29" s="32">
        <f t="shared" si="7"/>
        <v>1696.47</v>
      </c>
      <c r="AB29" s="32">
        <f t="shared" si="8"/>
        <v>2181.0500000000002</v>
      </c>
      <c r="AC29" s="31">
        <f t="shared" si="9"/>
        <v>484.58</v>
      </c>
      <c r="AD29" s="33">
        <v>11.89</v>
      </c>
      <c r="AE29" s="32">
        <f t="shared" si="10"/>
        <v>154.57</v>
      </c>
      <c r="AF29" s="33">
        <v>15.28</v>
      </c>
      <c r="AG29" s="33">
        <f t="shared" si="11"/>
        <v>198.64</v>
      </c>
      <c r="AH29" s="34">
        <f t="shared" si="12"/>
        <v>44.07</v>
      </c>
      <c r="AI29" s="32">
        <f t="shared" si="13"/>
        <v>0</v>
      </c>
      <c r="AJ29" s="32">
        <f t="shared" si="14"/>
        <v>0</v>
      </c>
      <c r="AK29" s="31">
        <f t="shared" si="15"/>
        <v>0</v>
      </c>
      <c r="AL29" s="32">
        <f t="shared" si="53"/>
        <v>24.68</v>
      </c>
      <c r="AM29" s="32">
        <f t="shared" si="54"/>
        <v>31.72</v>
      </c>
      <c r="AN29" s="31">
        <f t="shared" si="52"/>
        <v>7.04</v>
      </c>
      <c r="AO29" s="40"/>
      <c r="AP29" s="32"/>
      <c r="AQ29" s="31">
        <f t="shared" si="19"/>
        <v>0</v>
      </c>
      <c r="AR29" s="40"/>
      <c r="AS29" s="32"/>
      <c r="AT29" s="31">
        <f t="shared" si="20"/>
        <v>0</v>
      </c>
      <c r="AU29" s="32"/>
      <c r="AV29" s="32"/>
      <c r="AW29" s="31">
        <f t="shared" si="21"/>
        <v>0</v>
      </c>
      <c r="AX29" s="40"/>
      <c r="AY29" s="32"/>
      <c r="AZ29" s="31">
        <f t="shared" si="22"/>
        <v>0</v>
      </c>
      <c r="BA29" s="32"/>
      <c r="BB29" s="32"/>
      <c r="BC29" s="31">
        <f t="shared" si="23"/>
        <v>0</v>
      </c>
      <c r="BD29" s="32">
        <f t="shared" si="24"/>
        <v>0</v>
      </c>
      <c r="BE29" s="32">
        <f t="shared" si="25"/>
        <v>0</v>
      </c>
      <c r="BF29" s="31">
        <f t="shared" si="26"/>
        <v>0</v>
      </c>
      <c r="BG29" s="32">
        <f t="shared" si="27"/>
        <v>0</v>
      </c>
      <c r="BH29" s="32">
        <f t="shared" si="28"/>
        <v>0</v>
      </c>
      <c r="BI29" s="31">
        <f t="shared" si="29"/>
        <v>0</v>
      </c>
      <c r="BJ29" s="32">
        <f t="shared" si="30"/>
        <v>0</v>
      </c>
      <c r="BK29" s="32">
        <f t="shared" si="31"/>
        <v>0</v>
      </c>
      <c r="BL29" s="31">
        <f t="shared" si="32"/>
        <v>0</v>
      </c>
      <c r="BM29" s="32">
        <f t="shared" si="33"/>
        <v>0</v>
      </c>
      <c r="BN29" s="32">
        <f t="shared" si="34"/>
        <v>0</v>
      </c>
      <c r="BO29" s="31">
        <f t="shared" si="35"/>
        <v>0</v>
      </c>
      <c r="BP29" s="32">
        <f t="shared" si="36"/>
        <v>0</v>
      </c>
      <c r="BQ29" s="32">
        <f t="shared" si="37"/>
        <v>0</v>
      </c>
      <c r="BR29" s="31">
        <f t="shared" si="38"/>
        <v>0</v>
      </c>
      <c r="BS29" s="32">
        <f t="shared" si="39"/>
        <v>0</v>
      </c>
      <c r="BT29" s="32">
        <f t="shared" si="40"/>
        <v>0</v>
      </c>
      <c r="BU29" s="31">
        <f t="shared" si="41"/>
        <v>0</v>
      </c>
      <c r="BV29" s="32">
        <f t="shared" si="42"/>
        <v>0</v>
      </c>
      <c r="BW29" s="32">
        <f t="shared" si="43"/>
        <v>0</v>
      </c>
      <c r="BX29" s="31">
        <f t="shared" si="44"/>
        <v>0</v>
      </c>
      <c r="BY29" s="32">
        <f t="shared" si="45"/>
        <v>0</v>
      </c>
      <c r="BZ29" s="32">
        <f t="shared" si="46"/>
        <v>0</v>
      </c>
      <c r="CA29" s="31">
        <f t="shared" si="47"/>
        <v>0</v>
      </c>
      <c r="CB29" s="33">
        <f t="shared" si="48"/>
        <v>0</v>
      </c>
      <c r="CC29" s="33">
        <f t="shared" si="49"/>
        <v>0</v>
      </c>
      <c r="CD29" s="35">
        <f t="shared" si="50"/>
        <v>0</v>
      </c>
      <c r="CE29" s="36">
        <f t="shared" si="51"/>
        <v>1266.6300000000001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17</v>
      </c>
      <c r="D30" s="32">
        <f t="shared" si="0"/>
        <v>13</v>
      </c>
      <c r="E30" s="32">
        <v>3</v>
      </c>
      <c r="F30" s="40"/>
      <c r="G30" s="40"/>
      <c r="H30" s="40"/>
      <c r="I30" s="32"/>
      <c r="J30" s="32">
        <v>1</v>
      </c>
      <c r="K30" s="40"/>
      <c r="L30" s="40"/>
      <c r="M30" s="40"/>
      <c r="N30" s="40"/>
      <c r="O30" s="40"/>
      <c r="P30" s="40"/>
      <c r="Q30" s="40"/>
      <c r="R30" s="40"/>
      <c r="S30" s="33">
        <f>'ILK EKRAN D-K ÜCR'!N25</f>
        <v>0</v>
      </c>
      <c r="T30" s="33">
        <f>'ILK EKRAN D-K ÜCR'!O25</f>
        <v>0</v>
      </c>
      <c r="U30" s="32">
        <f t="shared" si="1"/>
        <v>0</v>
      </c>
      <c r="V30" s="32">
        <f t="shared" si="2"/>
        <v>0</v>
      </c>
      <c r="W30" s="31">
        <f t="shared" si="3"/>
        <v>0</v>
      </c>
      <c r="X30" s="32">
        <f t="shared" si="4"/>
        <v>2559.34</v>
      </c>
      <c r="Y30" s="32">
        <f t="shared" si="5"/>
        <v>3290.28</v>
      </c>
      <c r="Z30" s="31">
        <f t="shared" si="6"/>
        <v>730.94</v>
      </c>
      <c r="AA30" s="32">
        <f t="shared" si="7"/>
        <v>1696.47</v>
      </c>
      <c r="AB30" s="32">
        <f t="shared" si="8"/>
        <v>2181.0500000000002</v>
      </c>
      <c r="AC30" s="31">
        <f t="shared" si="9"/>
        <v>484.58</v>
      </c>
      <c r="AD30" s="33">
        <v>11.89</v>
      </c>
      <c r="AE30" s="32">
        <f t="shared" si="10"/>
        <v>154.57</v>
      </c>
      <c r="AF30" s="33">
        <v>15.28</v>
      </c>
      <c r="AG30" s="33">
        <f t="shared" si="11"/>
        <v>198.64</v>
      </c>
      <c r="AH30" s="34">
        <f t="shared" si="12"/>
        <v>44.07</v>
      </c>
      <c r="AI30" s="32">
        <f t="shared" si="13"/>
        <v>0</v>
      </c>
      <c r="AJ30" s="32">
        <f t="shared" si="14"/>
        <v>0</v>
      </c>
      <c r="AK30" s="31">
        <f t="shared" si="15"/>
        <v>0</v>
      </c>
      <c r="AL30" s="32">
        <f t="shared" si="53"/>
        <v>24.68</v>
      </c>
      <c r="AM30" s="32">
        <f t="shared" si="54"/>
        <v>31.72</v>
      </c>
      <c r="AN30" s="31">
        <f t="shared" si="52"/>
        <v>7.04</v>
      </c>
      <c r="AO30" s="40"/>
      <c r="AP30" s="32"/>
      <c r="AQ30" s="31">
        <f t="shared" si="19"/>
        <v>0</v>
      </c>
      <c r="AR30" s="40"/>
      <c r="AS30" s="32"/>
      <c r="AT30" s="31">
        <f t="shared" si="20"/>
        <v>0</v>
      </c>
      <c r="AU30" s="32"/>
      <c r="AV30" s="32"/>
      <c r="AW30" s="31">
        <f t="shared" si="21"/>
        <v>0</v>
      </c>
      <c r="AX30" s="40"/>
      <c r="AY30" s="32"/>
      <c r="AZ30" s="31">
        <f t="shared" si="22"/>
        <v>0</v>
      </c>
      <c r="BA30" s="32"/>
      <c r="BB30" s="32"/>
      <c r="BC30" s="31">
        <f t="shared" si="23"/>
        <v>0</v>
      </c>
      <c r="BD30" s="32">
        <f t="shared" si="24"/>
        <v>0</v>
      </c>
      <c r="BE30" s="32">
        <f t="shared" si="25"/>
        <v>0</v>
      </c>
      <c r="BF30" s="31">
        <f t="shared" si="26"/>
        <v>0</v>
      </c>
      <c r="BG30" s="32">
        <f t="shared" si="27"/>
        <v>0</v>
      </c>
      <c r="BH30" s="32">
        <f t="shared" si="28"/>
        <v>0</v>
      </c>
      <c r="BI30" s="31">
        <f t="shared" si="29"/>
        <v>0</v>
      </c>
      <c r="BJ30" s="32">
        <f t="shared" si="30"/>
        <v>0</v>
      </c>
      <c r="BK30" s="32">
        <f t="shared" si="31"/>
        <v>0</v>
      </c>
      <c r="BL30" s="31">
        <f t="shared" si="32"/>
        <v>0</v>
      </c>
      <c r="BM30" s="32">
        <f t="shared" si="33"/>
        <v>0</v>
      </c>
      <c r="BN30" s="32">
        <f t="shared" si="34"/>
        <v>0</v>
      </c>
      <c r="BO30" s="31">
        <f t="shared" si="35"/>
        <v>0</v>
      </c>
      <c r="BP30" s="32">
        <f t="shared" si="36"/>
        <v>0</v>
      </c>
      <c r="BQ30" s="32">
        <f t="shared" si="37"/>
        <v>0</v>
      </c>
      <c r="BR30" s="31">
        <f t="shared" si="38"/>
        <v>0</v>
      </c>
      <c r="BS30" s="32">
        <f t="shared" si="39"/>
        <v>0</v>
      </c>
      <c r="BT30" s="32">
        <f t="shared" si="40"/>
        <v>0</v>
      </c>
      <c r="BU30" s="31">
        <f t="shared" si="41"/>
        <v>0</v>
      </c>
      <c r="BV30" s="32">
        <f t="shared" si="42"/>
        <v>0</v>
      </c>
      <c r="BW30" s="32">
        <f t="shared" si="43"/>
        <v>0</v>
      </c>
      <c r="BX30" s="31">
        <f t="shared" si="44"/>
        <v>0</v>
      </c>
      <c r="BY30" s="32">
        <f t="shared" si="45"/>
        <v>0</v>
      </c>
      <c r="BZ30" s="32">
        <f t="shared" si="46"/>
        <v>0</v>
      </c>
      <c r="CA30" s="31">
        <f t="shared" si="47"/>
        <v>0</v>
      </c>
      <c r="CB30" s="33">
        <f t="shared" si="48"/>
        <v>0</v>
      </c>
      <c r="CC30" s="33">
        <f t="shared" si="49"/>
        <v>0</v>
      </c>
      <c r="CD30" s="35">
        <f t="shared" si="50"/>
        <v>0</v>
      </c>
      <c r="CE30" s="36">
        <f t="shared" si="51"/>
        <v>1266.6300000000001</v>
      </c>
    </row>
    <row r="31" spans="1:83" s="37" customFormat="1" ht="20.100000000000001" customHeight="1" x14ac:dyDescent="0.25">
      <c r="A31" s="38"/>
      <c r="B31" s="38"/>
      <c r="C31" s="39">
        <f>SUM(C11:C30)</f>
        <v>340</v>
      </c>
      <c r="D31" s="39">
        <f>SUM(D11:D30)</f>
        <v>260</v>
      </c>
      <c r="E31" s="39">
        <f>SUM(E11:E30)</f>
        <v>60</v>
      </c>
      <c r="F31" s="39">
        <f>SUM(F11:F30)</f>
        <v>0</v>
      </c>
      <c r="G31" s="39"/>
      <c r="H31" s="39"/>
      <c r="I31" s="39"/>
      <c r="J31" s="39">
        <f>SUM(J11:J30)</f>
        <v>20</v>
      </c>
      <c r="K31" s="39"/>
      <c r="L31" s="39"/>
      <c r="M31" s="39"/>
      <c r="N31" s="39"/>
      <c r="O31" s="39"/>
      <c r="P31" s="39"/>
      <c r="Q31" s="39"/>
      <c r="R31" s="39"/>
      <c r="S31" s="39">
        <f t="shared" ref="S31:CD31" si="55">SUM(S11:S30)</f>
        <v>2843.38</v>
      </c>
      <c r="T31" s="39">
        <f t="shared" si="55"/>
        <v>3758.4</v>
      </c>
      <c r="U31" s="39">
        <f t="shared" si="55"/>
        <v>48337.46</v>
      </c>
      <c r="V31" s="39">
        <f t="shared" si="55"/>
        <v>63892.800000000003</v>
      </c>
      <c r="W31" s="39">
        <f t="shared" si="55"/>
        <v>15555.34</v>
      </c>
      <c r="X31" s="39">
        <f t="shared" si="55"/>
        <v>51186.8</v>
      </c>
      <c r="Y31" s="39">
        <f t="shared" si="55"/>
        <v>65805.600000000006</v>
      </c>
      <c r="Z31" s="39">
        <f t="shared" si="55"/>
        <v>14618.8</v>
      </c>
      <c r="AA31" s="39">
        <f t="shared" si="55"/>
        <v>33929.4</v>
      </c>
      <c r="AB31" s="39">
        <f t="shared" si="55"/>
        <v>43621</v>
      </c>
      <c r="AC31" s="39">
        <f t="shared" si="55"/>
        <v>9691.6</v>
      </c>
      <c r="AD31" s="39">
        <f t="shared" si="55"/>
        <v>237.8</v>
      </c>
      <c r="AE31" s="39">
        <f t="shared" si="55"/>
        <v>3091.4</v>
      </c>
      <c r="AF31" s="39">
        <f t="shared" si="55"/>
        <v>305.60000000000002</v>
      </c>
      <c r="AG31" s="39">
        <f t="shared" si="55"/>
        <v>3972.8</v>
      </c>
      <c r="AH31" s="39">
        <f t="shared" si="55"/>
        <v>881.4</v>
      </c>
      <c r="AI31" s="39">
        <f t="shared" si="55"/>
        <v>7250.62</v>
      </c>
      <c r="AJ31" s="39">
        <f t="shared" si="55"/>
        <v>14056.42</v>
      </c>
      <c r="AK31" s="39">
        <f t="shared" si="55"/>
        <v>6805.8</v>
      </c>
      <c r="AL31" s="39">
        <f t="shared" si="55"/>
        <v>1020</v>
      </c>
      <c r="AM31" s="39">
        <f t="shared" si="55"/>
        <v>1311.04</v>
      </c>
      <c r="AN31" s="39">
        <f t="shared" si="55"/>
        <v>291.04000000000002</v>
      </c>
      <c r="AO31" s="39">
        <f t="shared" si="55"/>
        <v>0</v>
      </c>
      <c r="AP31" s="39">
        <f t="shared" si="55"/>
        <v>0</v>
      </c>
      <c r="AQ31" s="39">
        <f t="shared" si="55"/>
        <v>0</v>
      </c>
      <c r="AR31" s="39">
        <f t="shared" si="55"/>
        <v>0</v>
      </c>
      <c r="AS31" s="39">
        <f t="shared" si="55"/>
        <v>0</v>
      </c>
      <c r="AT31" s="39">
        <f t="shared" si="55"/>
        <v>0</v>
      </c>
      <c r="AU31" s="39">
        <f t="shared" si="55"/>
        <v>0</v>
      </c>
      <c r="AV31" s="39">
        <f t="shared" si="55"/>
        <v>0</v>
      </c>
      <c r="AW31" s="39">
        <f t="shared" si="55"/>
        <v>0</v>
      </c>
      <c r="AX31" s="39">
        <f t="shared" si="55"/>
        <v>0</v>
      </c>
      <c r="AY31" s="39">
        <f t="shared" si="55"/>
        <v>0</v>
      </c>
      <c r="AZ31" s="39">
        <f t="shared" si="55"/>
        <v>0</v>
      </c>
      <c r="BA31" s="39">
        <f t="shared" si="55"/>
        <v>0</v>
      </c>
      <c r="BB31" s="39">
        <f t="shared" si="55"/>
        <v>0</v>
      </c>
      <c r="BC31" s="39">
        <f t="shared" si="55"/>
        <v>0</v>
      </c>
      <c r="BD31" s="39">
        <f t="shared" si="55"/>
        <v>0</v>
      </c>
      <c r="BE31" s="39">
        <f t="shared" si="55"/>
        <v>0</v>
      </c>
      <c r="BF31" s="39">
        <f t="shared" si="55"/>
        <v>0</v>
      </c>
      <c r="BG31" s="39">
        <f t="shared" si="55"/>
        <v>0</v>
      </c>
      <c r="BH31" s="39">
        <f t="shared" si="55"/>
        <v>0</v>
      </c>
      <c r="BI31" s="39">
        <f t="shared" si="55"/>
        <v>0</v>
      </c>
      <c r="BJ31" s="39">
        <f t="shared" si="55"/>
        <v>0</v>
      </c>
      <c r="BK31" s="39">
        <f t="shared" si="55"/>
        <v>0</v>
      </c>
      <c r="BL31" s="39">
        <f t="shared" si="55"/>
        <v>0</v>
      </c>
      <c r="BM31" s="39">
        <f t="shared" si="55"/>
        <v>0</v>
      </c>
      <c r="BN31" s="39">
        <f t="shared" si="55"/>
        <v>0</v>
      </c>
      <c r="BO31" s="39">
        <f t="shared" si="55"/>
        <v>0</v>
      </c>
      <c r="BP31" s="39">
        <f t="shared" si="55"/>
        <v>0</v>
      </c>
      <c r="BQ31" s="39">
        <f t="shared" si="55"/>
        <v>0</v>
      </c>
      <c r="BR31" s="39">
        <f t="shared" si="55"/>
        <v>0</v>
      </c>
      <c r="BS31" s="39">
        <f t="shared" si="55"/>
        <v>0</v>
      </c>
      <c r="BT31" s="39">
        <f t="shared" si="55"/>
        <v>0</v>
      </c>
      <c r="BU31" s="39">
        <f t="shared" si="55"/>
        <v>0</v>
      </c>
      <c r="BV31" s="39">
        <f t="shared" si="55"/>
        <v>0</v>
      </c>
      <c r="BW31" s="39">
        <f t="shared" si="55"/>
        <v>0</v>
      </c>
      <c r="BX31" s="39">
        <f t="shared" si="55"/>
        <v>0</v>
      </c>
      <c r="BY31" s="39">
        <f t="shared" si="55"/>
        <v>0</v>
      </c>
      <c r="BZ31" s="39">
        <f t="shared" si="55"/>
        <v>0</v>
      </c>
      <c r="CA31" s="39">
        <f t="shared" si="55"/>
        <v>0</v>
      </c>
      <c r="CB31" s="39">
        <f t="shared" si="55"/>
        <v>1559.27</v>
      </c>
      <c r="CC31" s="39">
        <f t="shared" si="55"/>
        <v>2061.06</v>
      </c>
      <c r="CD31" s="39">
        <f t="shared" si="55"/>
        <v>501.79</v>
      </c>
      <c r="CE31" s="39">
        <f t="shared" ref="CE31" si="56">SUM(CE11:CE30)</f>
        <v>47342.19</v>
      </c>
    </row>
    <row r="33" spans="1:37" x14ac:dyDescent="0.25">
      <c r="AD33" s="138"/>
      <c r="AE33" s="138"/>
      <c r="AF33" s="138"/>
      <c r="AG33" s="138"/>
      <c r="AH33" s="138"/>
      <c r="AI33" s="132"/>
      <c r="AJ33" s="132"/>
      <c r="AK33" s="132"/>
    </row>
    <row r="34" spans="1:37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X34" s="144"/>
      <c r="Y34" s="144"/>
      <c r="Z34" s="144"/>
      <c r="AD34" s="138"/>
      <c r="AE34" s="138"/>
      <c r="AF34" s="138"/>
      <c r="AG34" s="138"/>
      <c r="AH34" s="138"/>
      <c r="AI34" s="132"/>
      <c r="AJ34" s="132"/>
      <c r="AK34" s="132"/>
    </row>
    <row r="35" spans="1:37" x14ac:dyDescent="0.25">
      <c r="X35" s="144"/>
      <c r="Y35" s="144"/>
      <c r="Z35" s="144"/>
      <c r="AE35" s="71"/>
    </row>
    <row r="36" spans="1:37" x14ac:dyDescent="0.25">
      <c r="AE36" s="71"/>
    </row>
  </sheetData>
  <mergeCells count="5">
    <mergeCell ref="F1:N3"/>
    <mergeCell ref="F5:M7"/>
    <mergeCell ref="AD33:AH34"/>
    <mergeCell ref="X34:Z35"/>
    <mergeCell ref="AI33:AK3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F4AB-B8A6-4903-A99E-84EF2A17A8CB}">
  <dimension ref="A1:L31"/>
  <sheetViews>
    <sheetView workbookViewId="0">
      <pane xSplit="3" ySplit="30" topLeftCell="D31" activePane="bottomRight" state="frozen"/>
      <selection pane="topRight" activeCell="P1" sqref="P1"/>
      <selection pane="bottomLeft" activeCell="A20" sqref="A20"/>
      <selection pane="bottomRight"/>
    </sheetView>
  </sheetViews>
  <sheetFormatPr defaultRowHeight="15" x14ac:dyDescent="0.25"/>
  <cols>
    <col min="1" max="1" width="19.28515625" customWidth="1"/>
    <col min="2" max="2" width="14" customWidth="1"/>
    <col min="3" max="3" width="9.140625" customWidth="1"/>
    <col min="4" max="6" width="12.7109375" customWidth="1"/>
    <col min="7" max="7" width="15.7109375" bestFit="1" customWidth="1"/>
    <col min="8" max="8" width="13.7109375" bestFit="1" customWidth="1"/>
  </cols>
  <sheetData>
    <row r="1" spans="1:12" s="7" customFormat="1" ht="18.75" customHeight="1" x14ac:dyDescent="0.25">
      <c r="A1" s="4" t="s">
        <v>171</v>
      </c>
      <c r="B1" s="4"/>
      <c r="C1" s="5"/>
      <c r="D1" s="5"/>
      <c r="E1" s="5"/>
    </row>
    <row r="2" spans="1:12" s="8" customFormat="1" ht="12.75" customHeight="1" x14ac:dyDescent="0.2">
      <c r="E2" s="88"/>
      <c r="F2" s="10"/>
      <c r="G2" s="10"/>
      <c r="H2" s="10"/>
      <c r="I2" s="10"/>
      <c r="J2" s="10"/>
      <c r="K2" s="10"/>
      <c r="L2" s="10"/>
    </row>
    <row r="3" spans="1:12" s="8" customFormat="1" ht="12.7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8" customFormat="1" ht="12.75" customHeight="1" x14ac:dyDescent="0.2">
      <c r="A5" s="9" t="s">
        <v>123</v>
      </c>
      <c r="B5" s="10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8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8" customFormat="1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8" customFormat="1" ht="12.75" customHeight="1" x14ac:dyDescent="0.2">
      <c r="A8" s="9"/>
      <c r="B8" s="10"/>
      <c r="C8" s="10"/>
      <c r="D8" s="10"/>
      <c r="E8" s="10"/>
    </row>
    <row r="9" spans="1:12" s="8" customFormat="1" ht="12.75" customHeight="1" x14ac:dyDescent="0.2">
      <c r="A9" s="9"/>
      <c r="B9" s="10"/>
      <c r="C9" s="10"/>
      <c r="D9" s="10"/>
      <c r="E9" s="10"/>
      <c r="F9" s="97" t="s">
        <v>132</v>
      </c>
    </row>
    <row r="10" spans="1:12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142</v>
      </c>
      <c r="E10" s="63" t="s">
        <v>125</v>
      </c>
      <c r="F10" s="49" t="s">
        <v>66</v>
      </c>
      <c r="G10" s="91" t="s">
        <v>65</v>
      </c>
      <c r="H10" s="51" t="s">
        <v>126</v>
      </c>
    </row>
    <row r="11" spans="1:12" s="8" customFormat="1" ht="20.100000000000001" customHeight="1" x14ac:dyDescent="0.25">
      <c r="A11" s="120" t="str">
        <f>'ILK EKRAN D-K ÜCR'!B6</f>
        <v>Personel  Ad Soyad</v>
      </c>
      <c r="B11" s="121" t="str">
        <f>'ILK EKRAN D-K ÜCR'!C6</f>
        <v>Güvenlik</v>
      </c>
      <c r="C11" s="32">
        <v>30</v>
      </c>
      <c r="D11" s="33">
        <f>'ILK EKRAN D-K ÜCR'!R6</f>
        <v>1887.93</v>
      </c>
      <c r="E11" s="33">
        <f>'ILK EKRAN D-K ÜCR'!S6</f>
        <v>2151.1</v>
      </c>
      <c r="F11" s="32">
        <f>D11*C11</f>
        <v>56637.9</v>
      </c>
      <c r="G11" s="32">
        <f>C11*E11</f>
        <v>64533</v>
      </c>
      <c r="H11" s="31">
        <f>G11-F11</f>
        <v>7895.1</v>
      </c>
    </row>
    <row r="12" spans="1:12" s="8" customFormat="1" ht="20.100000000000001" customHeight="1" x14ac:dyDescent="0.25">
      <c r="A12" s="120" t="str">
        <f>'ILK EKRAN D-K ÜCR'!B7</f>
        <v>Personel  Ad Soyad</v>
      </c>
      <c r="B12" s="121" t="str">
        <f>'ILK EKRAN D-K ÜCR'!C7</f>
        <v>Temizlik</v>
      </c>
      <c r="C12" s="32">
        <v>30</v>
      </c>
      <c r="D12" s="33">
        <f>'ILK EKRAN D-K ÜCR'!R7</f>
        <v>1870.47</v>
      </c>
      <c r="E12" s="33">
        <f>'ILK EKRAN D-K ÜCR'!S7</f>
        <v>2131.7199999999998</v>
      </c>
      <c r="F12" s="32">
        <f t="shared" ref="F12:F30" si="0">D12*C12</f>
        <v>56114.1</v>
      </c>
      <c r="G12" s="32">
        <f t="shared" ref="G12:G30" si="1">C12*E12</f>
        <v>63951.6</v>
      </c>
      <c r="H12" s="31">
        <f t="shared" ref="H12:H30" si="2">G12-F12</f>
        <v>7837.5</v>
      </c>
    </row>
    <row r="13" spans="1:12" s="8" customFormat="1" ht="20.100000000000001" customHeight="1" x14ac:dyDescent="0.25">
      <c r="A13" s="120" t="str">
        <f>'ILK EKRAN D-K ÜCR'!B8</f>
        <v>Personel  Ad Soyad</v>
      </c>
      <c r="B13" s="121">
        <f>'ILK EKRAN D-K ÜCR'!C8</f>
        <v>0</v>
      </c>
      <c r="C13" s="32">
        <v>30</v>
      </c>
      <c r="D13" s="33">
        <f>'ILK EKRAN D-K ÜCR'!R8</f>
        <v>0</v>
      </c>
      <c r="E13" s="33">
        <f>'ILK EKRAN D-K ÜCR'!S8</f>
        <v>0</v>
      </c>
      <c r="F13" s="32">
        <f t="shared" si="0"/>
        <v>0</v>
      </c>
      <c r="G13" s="32">
        <f t="shared" si="1"/>
        <v>0</v>
      </c>
      <c r="H13" s="31">
        <f t="shared" si="2"/>
        <v>0</v>
      </c>
    </row>
    <row r="14" spans="1:12" s="8" customFormat="1" ht="20.100000000000001" customHeight="1" x14ac:dyDescent="0.25">
      <c r="A14" s="120" t="str">
        <f>'ILK EKRAN D-K ÜCR'!B9</f>
        <v>Personel  Ad Soyad</v>
      </c>
      <c r="B14" s="121">
        <f>'ILK EKRAN D-K ÜCR'!C9</f>
        <v>0</v>
      </c>
      <c r="C14" s="32">
        <v>30</v>
      </c>
      <c r="D14" s="33">
        <f>'ILK EKRAN D-K ÜCR'!R9</f>
        <v>0</v>
      </c>
      <c r="E14" s="33">
        <f>'ILK EKRAN D-K ÜCR'!S9</f>
        <v>0</v>
      </c>
      <c r="F14" s="32">
        <f t="shared" si="0"/>
        <v>0</v>
      </c>
      <c r="G14" s="32">
        <f t="shared" si="1"/>
        <v>0</v>
      </c>
      <c r="H14" s="31">
        <f t="shared" si="2"/>
        <v>0</v>
      </c>
    </row>
    <row r="15" spans="1:12" s="8" customFormat="1" ht="20.100000000000001" customHeight="1" x14ac:dyDescent="0.25">
      <c r="A15" s="120" t="str">
        <f>'ILK EKRAN D-K ÜCR'!B10</f>
        <v>Personel  Ad Soyad</v>
      </c>
      <c r="B15" s="121">
        <f>'ILK EKRAN D-K ÜCR'!C10</f>
        <v>0</v>
      </c>
      <c r="C15" s="32">
        <v>30</v>
      </c>
      <c r="D15" s="33">
        <f>'ILK EKRAN D-K ÜCR'!R10</f>
        <v>0</v>
      </c>
      <c r="E15" s="33">
        <f>'ILK EKRAN D-K ÜCR'!S10</f>
        <v>0</v>
      </c>
      <c r="F15" s="32">
        <f t="shared" si="0"/>
        <v>0</v>
      </c>
      <c r="G15" s="32">
        <f t="shared" si="1"/>
        <v>0</v>
      </c>
      <c r="H15" s="31">
        <f t="shared" si="2"/>
        <v>0</v>
      </c>
    </row>
    <row r="16" spans="1:12" s="8" customFormat="1" ht="20.100000000000001" customHeight="1" x14ac:dyDescent="0.25">
      <c r="A16" s="120" t="str">
        <f>'ILK EKRAN D-K ÜCR'!B11</f>
        <v>Personel  Ad Soyad</v>
      </c>
      <c r="B16" s="121">
        <f>'ILK EKRAN D-K ÜCR'!C11</f>
        <v>0</v>
      </c>
      <c r="C16" s="32">
        <v>30</v>
      </c>
      <c r="D16" s="33">
        <f>'ILK EKRAN D-K ÜCR'!R11</f>
        <v>0</v>
      </c>
      <c r="E16" s="33">
        <f>'ILK EKRAN D-K ÜCR'!S11</f>
        <v>0</v>
      </c>
      <c r="F16" s="32">
        <f t="shared" si="0"/>
        <v>0</v>
      </c>
      <c r="G16" s="32">
        <f t="shared" si="1"/>
        <v>0</v>
      </c>
      <c r="H16" s="31">
        <f t="shared" si="2"/>
        <v>0</v>
      </c>
    </row>
    <row r="17" spans="1:8" s="8" customFormat="1" ht="20.100000000000001" customHeight="1" x14ac:dyDescent="0.25">
      <c r="A17" s="120" t="str">
        <f>'ILK EKRAN D-K ÜCR'!B12</f>
        <v>Personel  Ad Soyad</v>
      </c>
      <c r="B17" s="121">
        <f>'ILK EKRAN D-K ÜCR'!C12</f>
        <v>0</v>
      </c>
      <c r="C17" s="32">
        <v>30</v>
      </c>
      <c r="D17" s="33">
        <f>'ILK EKRAN D-K ÜCR'!R12</f>
        <v>0</v>
      </c>
      <c r="E17" s="33">
        <f>'ILK EKRAN D-K ÜCR'!S12</f>
        <v>0</v>
      </c>
      <c r="F17" s="32">
        <f t="shared" si="0"/>
        <v>0</v>
      </c>
      <c r="G17" s="32">
        <f t="shared" si="1"/>
        <v>0</v>
      </c>
      <c r="H17" s="31">
        <f t="shared" si="2"/>
        <v>0</v>
      </c>
    </row>
    <row r="18" spans="1:8" s="8" customFormat="1" ht="20.100000000000001" customHeight="1" x14ac:dyDescent="0.25">
      <c r="A18" s="120" t="str">
        <f>'ILK EKRAN D-K ÜCR'!B13</f>
        <v>Personel  Ad Soyad</v>
      </c>
      <c r="B18" s="121">
        <f>'ILK EKRAN D-K ÜCR'!C13</f>
        <v>0</v>
      </c>
      <c r="C18" s="32">
        <v>30</v>
      </c>
      <c r="D18" s="33">
        <f>'ILK EKRAN D-K ÜCR'!R13</f>
        <v>0</v>
      </c>
      <c r="E18" s="33">
        <f>'ILK EKRAN D-K ÜCR'!S13</f>
        <v>0</v>
      </c>
      <c r="F18" s="32">
        <f t="shared" si="0"/>
        <v>0</v>
      </c>
      <c r="G18" s="32">
        <f t="shared" si="1"/>
        <v>0</v>
      </c>
      <c r="H18" s="31">
        <f t="shared" si="2"/>
        <v>0</v>
      </c>
    </row>
    <row r="19" spans="1:8" s="8" customFormat="1" ht="20.100000000000001" customHeight="1" x14ac:dyDescent="0.25">
      <c r="A19" s="120" t="str">
        <f>'ILK EKRAN D-K ÜCR'!B14</f>
        <v>Personel  Ad Soyad</v>
      </c>
      <c r="B19" s="121">
        <f>'ILK EKRAN D-K ÜCR'!C14</f>
        <v>0</v>
      </c>
      <c r="C19" s="32">
        <v>30</v>
      </c>
      <c r="D19" s="33">
        <f>'ILK EKRAN D-K ÜCR'!R14</f>
        <v>0</v>
      </c>
      <c r="E19" s="33">
        <f>'ILK EKRAN D-K ÜCR'!S14</f>
        <v>0</v>
      </c>
      <c r="F19" s="32">
        <f t="shared" si="0"/>
        <v>0</v>
      </c>
      <c r="G19" s="32">
        <f t="shared" si="1"/>
        <v>0</v>
      </c>
      <c r="H19" s="31">
        <f t="shared" si="2"/>
        <v>0</v>
      </c>
    </row>
    <row r="20" spans="1:8" s="8" customFormat="1" ht="20.100000000000001" customHeight="1" x14ac:dyDescent="0.25">
      <c r="A20" s="120" t="str">
        <f>'ILK EKRAN D-K ÜCR'!B15</f>
        <v>Personel  Ad Soyad</v>
      </c>
      <c r="B20" s="121">
        <f>'ILK EKRAN D-K ÜCR'!C15</f>
        <v>0</v>
      </c>
      <c r="C20" s="32">
        <v>30</v>
      </c>
      <c r="D20" s="33">
        <f>'ILK EKRAN D-K ÜCR'!R15</f>
        <v>0</v>
      </c>
      <c r="E20" s="33">
        <f>'ILK EKRAN D-K ÜCR'!S15</f>
        <v>0</v>
      </c>
      <c r="F20" s="32">
        <f t="shared" si="0"/>
        <v>0</v>
      </c>
      <c r="G20" s="32">
        <f t="shared" si="1"/>
        <v>0</v>
      </c>
      <c r="H20" s="31">
        <f t="shared" si="2"/>
        <v>0</v>
      </c>
    </row>
    <row r="21" spans="1:8" s="8" customFormat="1" ht="20.100000000000001" customHeight="1" x14ac:dyDescent="0.25">
      <c r="A21" s="120" t="str">
        <f>'ILK EKRAN D-K ÜCR'!B16</f>
        <v>Personel  Ad Soyad</v>
      </c>
      <c r="B21" s="121">
        <f>'ILK EKRAN D-K ÜCR'!C16</f>
        <v>0</v>
      </c>
      <c r="C21" s="32">
        <v>30</v>
      </c>
      <c r="D21" s="33">
        <f>'ILK EKRAN D-K ÜCR'!R16</f>
        <v>0</v>
      </c>
      <c r="E21" s="33">
        <f>'ILK EKRAN D-K ÜCR'!S16</f>
        <v>0</v>
      </c>
      <c r="F21" s="32">
        <f t="shared" si="0"/>
        <v>0</v>
      </c>
      <c r="G21" s="32">
        <f t="shared" si="1"/>
        <v>0</v>
      </c>
      <c r="H21" s="31">
        <f t="shared" si="2"/>
        <v>0</v>
      </c>
    </row>
    <row r="22" spans="1:8" s="8" customFormat="1" ht="20.100000000000001" customHeight="1" x14ac:dyDescent="0.25">
      <c r="A22" s="120" t="str">
        <f>'ILK EKRAN D-K ÜCR'!B17</f>
        <v>Personel  Ad Soyad</v>
      </c>
      <c r="B22" s="121">
        <f>'ILK EKRAN D-K ÜCR'!C17</f>
        <v>0</v>
      </c>
      <c r="C22" s="32">
        <v>30</v>
      </c>
      <c r="D22" s="33">
        <f>'ILK EKRAN D-K ÜCR'!R17</f>
        <v>0</v>
      </c>
      <c r="E22" s="33">
        <f>'ILK EKRAN D-K ÜCR'!S17</f>
        <v>0</v>
      </c>
      <c r="F22" s="32">
        <f t="shared" si="0"/>
        <v>0</v>
      </c>
      <c r="G22" s="32">
        <f t="shared" si="1"/>
        <v>0</v>
      </c>
      <c r="H22" s="31">
        <f t="shared" si="2"/>
        <v>0</v>
      </c>
    </row>
    <row r="23" spans="1:8" s="8" customFormat="1" ht="20.100000000000001" customHeight="1" x14ac:dyDescent="0.25">
      <c r="A23" s="120" t="str">
        <f>'ILK EKRAN D-K ÜCR'!B18</f>
        <v>Personel  Ad Soyad</v>
      </c>
      <c r="B23" s="121">
        <f>'ILK EKRAN D-K ÜCR'!C18</f>
        <v>0</v>
      </c>
      <c r="C23" s="32">
        <v>30</v>
      </c>
      <c r="D23" s="33">
        <f>'ILK EKRAN D-K ÜCR'!R18</f>
        <v>0</v>
      </c>
      <c r="E23" s="33">
        <f>'ILK EKRAN D-K ÜCR'!S18</f>
        <v>0</v>
      </c>
      <c r="F23" s="32">
        <f t="shared" si="0"/>
        <v>0</v>
      </c>
      <c r="G23" s="32">
        <f t="shared" si="1"/>
        <v>0</v>
      </c>
      <c r="H23" s="31">
        <f t="shared" si="2"/>
        <v>0</v>
      </c>
    </row>
    <row r="24" spans="1:8" s="8" customFormat="1" ht="20.100000000000001" customHeight="1" x14ac:dyDescent="0.25">
      <c r="A24" s="120" t="str">
        <f>'ILK EKRAN D-K ÜCR'!B19</f>
        <v>Personel  Ad Soyad</v>
      </c>
      <c r="B24" s="121">
        <f>'ILK EKRAN D-K ÜCR'!C19</f>
        <v>0</v>
      </c>
      <c r="C24" s="32">
        <v>30</v>
      </c>
      <c r="D24" s="33">
        <f>'ILK EKRAN D-K ÜCR'!R19</f>
        <v>0</v>
      </c>
      <c r="E24" s="33">
        <f>'ILK EKRAN D-K ÜCR'!S19</f>
        <v>0</v>
      </c>
      <c r="F24" s="32">
        <f t="shared" si="0"/>
        <v>0</v>
      </c>
      <c r="G24" s="32">
        <f t="shared" si="1"/>
        <v>0</v>
      </c>
      <c r="H24" s="31">
        <f t="shared" si="2"/>
        <v>0</v>
      </c>
    </row>
    <row r="25" spans="1:8" s="8" customFormat="1" ht="20.100000000000001" customHeight="1" x14ac:dyDescent="0.25">
      <c r="A25" s="120" t="str">
        <f>'ILK EKRAN D-K ÜCR'!B20</f>
        <v>Personel  Ad Soyad</v>
      </c>
      <c r="B25" s="121">
        <f>'ILK EKRAN D-K ÜCR'!C20</f>
        <v>0</v>
      </c>
      <c r="C25" s="32">
        <v>30</v>
      </c>
      <c r="D25" s="33">
        <f>'ILK EKRAN D-K ÜCR'!R20</f>
        <v>0</v>
      </c>
      <c r="E25" s="33">
        <f>'ILK EKRAN D-K ÜCR'!S20</f>
        <v>0</v>
      </c>
      <c r="F25" s="32">
        <f t="shared" si="0"/>
        <v>0</v>
      </c>
      <c r="G25" s="32">
        <f t="shared" si="1"/>
        <v>0</v>
      </c>
      <c r="H25" s="31">
        <f t="shared" si="2"/>
        <v>0</v>
      </c>
    </row>
    <row r="26" spans="1:8" s="8" customFormat="1" ht="20.100000000000001" customHeight="1" x14ac:dyDescent="0.25">
      <c r="A26" s="120" t="str">
        <f>'ILK EKRAN D-K ÜCR'!B21</f>
        <v>Personel  Ad Soyad</v>
      </c>
      <c r="B26" s="121">
        <f>'ILK EKRAN D-K ÜCR'!C21</f>
        <v>0</v>
      </c>
      <c r="C26" s="32">
        <v>30</v>
      </c>
      <c r="D26" s="33">
        <f>'ILK EKRAN D-K ÜCR'!R21</f>
        <v>0</v>
      </c>
      <c r="E26" s="33">
        <f>'ILK EKRAN D-K ÜCR'!S21</f>
        <v>0</v>
      </c>
      <c r="F26" s="32">
        <f t="shared" si="0"/>
        <v>0</v>
      </c>
      <c r="G26" s="32">
        <f t="shared" si="1"/>
        <v>0</v>
      </c>
      <c r="H26" s="31">
        <f t="shared" si="2"/>
        <v>0</v>
      </c>
    </row>
    <row r="27" spans="1:8" s="8" customFormat="1" ht="20.100000000000001" customHeight="1" x14ac:dyDescent="0.25">
      <c r="A27" s="120" t="str">
        <f>'ILK EKRAN D-K ÜCR'!B22</f>
        <v>Personel  Ad Soyad</v>
      </c>
      <c r="B27" s="121">
        <f>'ILK EKRAN D-K ÜCR'!C22</f>
        <v>0</v>
      </c>
      <c r="C27" s="32">
        <v>30</v>
      </c>
      <c r="D27" s="33">
        <f>'ILK EKRAN D-K ÜCR'!R22</f>
        <v>0</v>
      </c>
      <c r="E27" s="33">
        <f>'ILK EKRAN D-K ÜCR'!S22</f>
        <v>0</v>
      </c>
      <c r="F27" s="32">
        <f t="shared" si="0"/>
        <v>0</v>
      </c>
      <c r="G27" s="32">
        <f t="shared" si="1"/>
        <v>0</v>
      </c>
      <c r="H27" s="31">
        <f t="shared" si="2"/>
        <v>0</v>
      </c>
    </row>
    <row r="28" spans="1:8" s="8" customFormat="1" ht="20.100000000000001" customHeight="1" x14ac:dyDescent="0.25">
      <c r="A28" s="120" t="str">
        <f>'ILK EKRAN D-K ÜCR'!B23</f>
        <v>Personel  Ad Soyad</v>
      </c>
      <c r="B28" s="121">
        <f>'ILK EKRAN D-K ÜCR'!C23</f>
        <v>0</v>
      </c>
      <c r="C28" s="32">
        <v>30</v>
      </c>
      <c r="D28" s="33">
        <f>'ILK EKRAN D-K ÜCR'!R23</f>
        <v>0</v>
      </c>
      <c r="E28" s="33">
        <f>'ILK EKRAN D-K ÜCR'!S23</f>
        <v>0</v>
      </c>
      <c r="F28" s="32">
        <f t="shared" si="0"/>
        <v>0</v>
      </c>
      <c r="G28" s="32">
        <f t="shared" si="1"/>
        <v>0</v>
      </c>
      <c r="H28" s="31">
        <f t="shared" si="2"/>
        <v>0</v>
      </c>
    </row>
    <row r="29" spans="1:8" s="8" customFormat="1" ht="20.100000000000001" customHeight="1" x14ac:dyDescent="0.25">
      <c r="A29" s="120" t="str">
        <f>'ILK EKRAN D-K ÜCR'!B24</f>
        <v>Personel  Ad Soyad</v>
      </c>
      <c r="B29" s="121">
        <f>'ILK EKRAN D-K ÜCR'!C24</f>
        <v>0</v>
      </c>
      <c r="C29" s="32">
        <v>30</v>
      </c>
      <c r="D29" s="33">
        <f>'ILK EKRAN D-K ÜCR'!R24</f>
        <v>0</v>
      </c>
      <c r="E29" s="33">
        <f>'ILK EKRAN D-K ÜCR'!S24</f>
        <v>0</v>
      </c>
      <c r="F29" s="32">
        <f t="shared" si="0"/>
        <v>0</v>
      </c>
      <c r="G29" s="32">
        <f t="shared" si="1"/>
        <v>0</v>
      </c>
      <c r="H29" s="31">
        <f t="shared" si="2"/>
        <v>0</v>
      </c>
    </row>
    <row r="30" spans="1:8" s="8" customFormat="1" ht="20.100000000000001" customHeight="1" x14ac:dyDescent="0.25">
      <c r="A30" s="120" t="str">
        <f>'ILK EKRAN D-K ÜCR'!B25</f>
        <v>Personel  Ad Soyad</v>
      </c>
      <c r="B30" s="121">
        <f>'ILK EKRAN D-K ÜCR'!C25</f>
        <v>0</v>
      </c>
      <c r="C30" s="32">
        <v>30</v>
      </c>
      <c r="D30" s="33">
        <f>'ILK EKRAN D-K ÜCR'!R25</f>
        <v>0</v>
      </c>
      <c r="E30" s="33">
        <f>'ILK EKRAN D-K ÜCR'!S25</f>
        <v>0</v>
      </c>
      <c r="F30" s="32">
        <f t="shared" si="0"/>
        <v>0</v>
      </c>
      <c r="G30" s="32">
        <f t="shared" si="1"/>
        <v>0</v>
      </c>
      <c r="H30" s="31">
        <f t="shared" si="2"/>
        <v>0</v>
      </c>
    </row>
    <row r="31" spans="1:8" s="8" customFormat="1" ht="20.100000000000001" customHeight="1" x14ac:dyDescent="0.25">
      <c r="A31" s="54"/>
      <c r="B31" s="54"/>
      <c r="C31" s="36">
        <f t="shared" ref="C31:H31" si="3">SUM(C11:C30)</f>
        <v>600</v>
      </c>
      <c r="D31" s="36">
        <f t="shared" si="3"/>
        <v>3758.4</v>
      </c>
      <c r="E31" s="36">
        <f t="shared" si="3"/>
        <v>4282.82</v>
      </c>
      <c r="F31" s="36">
        <f t="shared" si="3"/>
        <v>112752</v>
      </c>
      <c r="G31" s="36">
        <f t="shared" si="3"/>
        <v>128484.6</v>
      </c>
      <c r="H31" s="36">
        <f t="shared" si="3"/>
        <v>15732.6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2A6F-F8D0-4CF0-AE88-86DD50CFC1AE}">
  <dimension ref="A1:CE36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5" sqref="F5:M7"/>
    </sheetView>
  </sheetViews>
  <sheetFormatPr defaultRowHeight="15" x14ac:dyDescent="0.25"/>
  <cols>
    <col min="1" max="1" width="19.28515625" customWidth="1"/>
    <col min="2" max="2" width="14" customWidth="1"/>
    <col min="3" max="6" width="9.42578125" bestFit="1" customWidth="1"/>
    <col min="10" max="10" width="9.42578125" bestFit="1" customWidth="1"/>
    <col min="16" max="16" width="8.85546875" customWidth="1"/>
    <col min="19" max="19" width="10.140625" bestFit="1" customWidth="1"/>
    <col min="20" max="20" width="11.42578125" bestFit="1" customWidth="1"/>
    <col min="21" max="22" width="12.7109375" bestFit="1" customWidth="1"/>
    <col min="23" max="23" width="13.5703125" bestFit="1" customWidth="1"/>
    <col min="24" max="25" width="11.42578125" customWidth="1"/>
    <col min="26" max="26" width="12.140625" bestFit="1" customWidth="1"/>
    <col min="27" max="27" width="11.42578125" bestFit="1" customWidth="1"/>
    <col min="28" max="28" width="12.5703125" customWidth="1"/>
    <col min="29" max="29" width="12.140625" bestFit="1" customWidth="1"/>
    <col min="30" max="30" width="9.42578125" customWidth="1"/>
    <col min="31" max="31" width="10.140625" bestFit="1" customWidth="1"/>
    <col min="32" max="32" width="9.42578125" customWidth="1"/>
    <col min="33" max="33" width="12.7109375" customWidth="1"/>
    <col min="34" max="34" width="10.85546875" bestFit="1" customWidth="1"/>
    <col min="35" max="36" width="11.42578125" customWidth="1"/>
    <col min="37" max="37" width="12.140625" bestFit="1" customWidth="1"/>
    <col min="38" max="38" width="9.42578125" customWidth="1"/>
    <col min="39" max="39" width="15.140625" customWidth="1"/>
    <col min="40" max="79" width="9.42578125" customWidth="1"/>
    <col min="80" max="81" width="10.140625" customWidth="1"/>
    <col min="82" max="82" width="10.85546875" bestFit="1" customWidth="1"/>
    <col min="83" max="83" width="13.5703125" bestFit="1" customWidth="1"/>
  </cols>
  <sheetData>
    <row r="1" spans="1:83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133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</row>
    <row r="3" spans="1:83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10"/>
      <c r="E5" s="10"/>
      <c r="F5" s="140" t="s">
        <v>136</v>
      </c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10"/>
      <c r="E6" s="10"/>
      <c r="F6" s="140"/>
      <c r="G6" s="140"/>
      <c r="H6" s="140"/>
      <c r="I6" s="140"/>
      <c r="J6" s="140"/>
      <c r="K6" s="140"/>
      <c r="L6" s="140"/>
      <c r="M6" s="14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10"/>
      <c r="E7" s="10"/>
      <c r="F7" s="140"/>
      <c r="G7" s="140"/>
      <c r="H7" s="140"/>
      <c r="I7" s="140"/>
      <c r="J7" s="140"/>
      <c r="K7" s="140"/>
      <c r="L7" s="140"/>
      <c r="M7" s="14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10"/>
      <c r="E8" s="10"/>
      <c r="F8" s="93"/>
      <c r="G8" s="93"/>
      <c r="H8" s="93"/>
      <c r="I8" s="93"/>
      <c r="J8" s="93"/>
      <c r="K8" s="93"/>
      <c r="L8" s="93"/>
      <c r="M8" s="93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U9" s="97" t="s">
        <v>132</v>
      </c>
      <c r="X9" s="97" t="s">
        <v>132</v>
      </c>
      <c r="AA9" s="97" t="s">
        <v>132</v>
      </c>
      <c r="AE9" s="97" t="s">
        <v>132</v>
      </c>
      <c r="AI9" s="97" t="s">
        <v>132</v>
      </c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112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24</v>
      </c>
      <c r="V10" s="63" t="s">
        <v>113</v>
      </c>
      <c r="W10" s="50" t="s">
        <v>25</v>
      </c>
      <c r="X10" s="48" t="s">
        <v>141</v>
      </c>
      <c r="Y10" s="63" t="s">
        <v>114</v>
      </c>
      <c r="Z10" s="51" t="s">
        <v>26</v>
      </c>
      <c r="AA10" s="48" t="s">
        <v>5</v>
      </c>
      <c r="AB10" s="63" t="s">
        <v>115</v>
      </c>
      <c r="AC10" s="51" t="s">
        <v>28</v>
      </c>
      <c r="AD10" s="64" t="s">
        <v>84</v>
      </c>
      <c r="AE10" s="48" t="s">
        <v>159</v>
      </c>
      <c r="AF10" s="64" t="s">
        <v>116</v>
      </c>
      <c r="AG10" s="63" t="s">
        <v>117</v>
      </c>
      <c r="AH10" s="51" t="s">
        <v>30</v>
      </c>
      <c r="AI10" s="48" t="s">
        <v>140</v>
      </c>
      <c r="AJ10" s="63" t="s">
        <v>31</v>
      </c>
      <c r="AK10" s="51" t="s">
        <v>32</v>
      </c>
      <c r="AL10" s="48" t="s">
        <v>33</v>
      </c>
      <c r="AM10" s="63" t="s">
        <v>33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147</v>
      </c>
      <c r="AS10" s="63" t="s">
        <v>162</v>
      </c>
      <c r="AT10" s="51" t="s">
        <v>38</v>
      </c>
      <c r="AU10" s="48" t="s">
        <v>149</v>
      </c>
      <c r="AV10" s="63" t="s">
        <v>158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14</v>
      </c>
      <c r="D11" s="32">
        <f>C11-E11-F11-G11-H11-I11-J11</f>
        <v>12</v>
      </c>
      <c r="E11" s="32">
        <v>2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40"/>
      <c r="Q11" s="40"/>
      <c r="R11" s="40"/>
      <c r="S11" s="33">
        <f>'ILK EKRAN D-K ÜCR'!R6</f>
        <v>1887.93</v>
      </c>
      <c r="T11" s="33">
        <f>'ILK EKRAN D-K ÜCR'!S6</f>
        <v>2151.1</v>
      </c>
      <c r="U11" s="32">
        <f>S11*C11</f>
        <v>26431.02</v>
      </c>
      <c r="V11" s="32">
        <f>C11*T11</f>
        <v>30115.4</v>
      </c>
      <c r="W11" s="31">
        <f>V11-U11</f>
        <v>3684.38</v>
      </c>
      <c r="X11" s="32">
        <f>(C11-E11-H11)*$B$1</f>
        <v>2193.7199999999998</v>
      </c>
      <c r="Y11" s="32">
        <f>(C11-E11-H11)*$C$1</f>
        <v>2820.24</v>
      </c>
      <c r="Z11" s="31">
        <f>Y11-X11</f>
        <v>626.52</v>
      </c>
      <c r="AA11" s="32">
        <f>3093.57/31*14</f>
        <v>1397.1</v>
      </c>
      <c r="AB11" s="32">
        <f>4414.69/31*14</f>
        <v>1993.73</v>
      </c>
      <c r="AC11" s="31">
        <f>AB11-AA11</f>
        <v>596.63</v>
      </c>
      <c r="AD11" s="33">
        <v>11.89</v>
      </c>
      <c r="AE11" s="32">
        <f>(C11-E11-F11-G11-H11-I11-J11+K11+L11+M11+N11+O11)*AD11</f>
        <v>142.68</v>
      </c>
      <c r="AF11" s="33">
        <v>16.96</v>
      </c>
      <c r="AG11" s="33">
        <f>(C11-E11-F11-G11-H11-I11-J11+K11+L11+M11+N11+O11)*AF11</f>
        <v>203.52</v>
      </c>
      <c r="AH11" s="34">
        <f>AG11-AE11</f>
        <v>60.84</v>
      </c>
      <c r="AI11" s="32">
        <f>S11*(C11-H11)*0.15</f>
        <v>3964.65</v>
      </c>
      <c r="AJ11" s="32">
        <f>T11*(C11-H11)*0.22</f>
        <v>6625.39</v>
      </c>
      <c r="AK11" s="31">
        <f>AJ11-AI11</f>
        <v>2660.74</v>
      </c>
      <c r="AL11" s="32">
        <f>15*7/31*14</f>
        <v>47.42</v>
      </c>
      <c r="AM11" s="32">
        <f>21.4*7/31*14</f>
        <v>67.650000000000006</v>
      </c>
      <c r="AN11" s="31">
        <f>AM11-AL11</f>
        <v>20.23</v>
      </c>
      <c r="AO11" s="40"/>
      <c r="AP11" s="32"/>
      <c r="AQ11" s="31">
        <f>AP11-AO11</f>
        <v>0</v>
      </c>
      <c r="AR11" s="40"/>
      <c r="AS11" s="32"/>
      <c r="AT11" s="31">
        <f>AS11-AR11</f>
        <v>0</v>
      </c>
      <c r="AU11" s="32"/>
      <c r="AV11" s="32"/>
      <c r="AW11" s="31">
        <f>AV11-AU11</f>
        <v>0</v>
      </c>
      <c r="AX11" s="40"/>
      <c r="AY11" s="32"/>
      <c r="AZ11" s="31">
        <f>AY11-AX11</f>
        <v>0</v>
      </c>
      <c r="BA11" s="32"/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S11/31*14</f>
        <v>852.61</v>
      </c>
      <c r="CC11" s="33">
        <f>T11/31*14</f>
        <v>971.46</v>
      </c>
      <c r="CD11" s="35">
        <f>CC11-CB11</f>
        <v>118.85</v>
      </c>
      <c r="CE11" s="36">
        <f>CA11+BX11+BU11+BR11+BO11+BL11+BI11+BF11+BC11+AZ11+AW11+AT11+AQ11+AN11+AK11+AH11+AC11+W11+Z11-CD11</f>
        <v>7530.49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14</v>
      </c>
      <c r="D12" s="32">
        <f t="shared" ref="D12:D30" si="0">C12-E12-F12-G12-H12-I12-J12</f>
        <v>12</v>
      </c>
      <c r="E12" s="32">
        <v>2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40"/>
      <c r="Q12" s="40"/>
      <c r="R12" s="40"/>
      <c r="S12" s="33">
        <f>'ILK EKRAN D-K ÜCR'!R7</f>
        <v>1870.47</v>
      </c>
      <c r="T12" s="33">
        <f>'ILK EKRAN D-K ÜCR'!S7</f>
        <v>2131.7199999999998</v>
      </c>
      <c r="U12" s="32">
        <f t="shared" ref="U12:U30" si="1">S12*C12</f>
        <v>26186.58</v>
      </c>
      <c r="V12" s="32">
        <f t="shared" ref="V12:V30" si="2">C12*T12</f>
        <v>29844.080000000002</v>
      </c>
      <c r="W12" s="31">
        <f t="shared" ref="W12:W30" si="3">V12-U12</f>
        <v>3657.5</v>
      </c>
      <c r="X12" s="32">
        <f t="shared" ref="X12:X30" si="4">(C12-E12-H12)*$B$1</f>
        <v>2193.7199999999998</v>
      </c>
      <c r="Y12" s="32">
        <f t="shared" ref="Y12:Y30" si="5">(C12-E12-H12)*$C$1</f>
        <v>2820.24</v>
      </c>
      <c r="Z12" s="31">
        <f t="shared" ref="Z12:Z30" si="6">Y12-X12</f>
        <v>626.52</v>
      </c>
      <c r="AA12" s="32">
        <f t="shared" ref="AA12:AA30" si="7">3093.57/31*14</f>
        <v>1397.1</v>
      </c>
      <c r="AB12" s="32">
        <f t="shared" ref="AB12:AB30" si="8">4414.69/31*14</f>
        <v>1993.73</v>
      </c>
      <c r="AC12" s="31">
        <f t="shared" ref="AC12:AC30" si="9">AB12-AA12</f>
        <v>596.63</v>
      </c>
      <c r="AD12" s="33">
        <v>11.89</v>
      </c>
      <c r="AE12" s="32">
        <f t="shared" ref="AE12:AE30" si="10">(C12-E12-F12-G12-H12-I12-J12+K12+L12+M12+N12+O12)*AD12</f>
        <v>142.68</v>
      </c>
      <c r="AF12" s="33">
        <v>16.96</v>
      </c>
      <c r="AG12" s="33">
        <f t="shared" ref="AG12:AG30" si="11">(C12-E12-F12-G12-H12-I12-J12+K12+L12+M12+N12+O12)*AF12</f>
        <v>203.52</v>
      </c>
      <c r="AH12" s="34">
        <f t="shared" ref="AH12:AH30" si="12">AG12-AE12</f>
        <v>60.84</v>
      </c>
      <c r="AI12" s="32">
        <f t="shared" ref="AI12:AI30" si="13">S12*(C12-H12)*0.15</f>
        <v>3927.99</v>
      </c>
      <c r="AJ12" s="32">
        <f t="shared" ref="AJ12:AJ30" si="14">T12*(C12-H12)*0.22</f>
        <v>6565.7</v>
      </c>
      <c r="AK12" s="31">
        <f t="shared" ref="AK12:AK30" si="15">AJ12-AI12</f>
        <v>2637.71</v>
      </c>
      <c r="AL12" s="32">
        <f t="shared" ref="AL12:AL26" si="16">15*7/31*14</f>
        <v>47.42</v>
      </c>
      <c r="AM12" s="32">
        <f t="shared" ref="AM12:AM26" si="17">21.4*7/31*14</f>
        <v>67.650000000000006</v>
      </c>
      <c r="AN12" s="31">
        <f t="shared" ref="AN12:AN26" si="18">AM12-AL12</f>
        <v>20.23</v>
      </c>
      <c r="AO12" s="40"/>
      <c r="AP12" s="32"/>
      <c r="AQ12" s="31">
        <f t="shared" ref="AQ12:AQ29" si="19">AP12-AO12</f>
        <v>0</v>
      </c>
      <c r="AR12" s="40"/>
      <c r="AS12" s="32"/>
      <c r="AT12" s="31">
        <f t="shared" ref="AT12:AT30" si="20">AS12-AR12</f>
        <v>0</v>
      </c>
      <c r="AU12" s="32"/>
      <c r="AV12" s="32"/>
      <c r="AW12" s="31">
        <f t="shared" ref="AW12:AW30" si="21">AV12-AU12</f>
        <v>0</v>
      </c>
      <c r="AX12" s="40"/>
      <c r="AY12" s="32"/>
      <c r="AZ12" s="31">
        <f t="shared" ref="AZ12:AZ30" si="22">AY12-AX12</f>
        <v>0</v>
      </c>
      <c r="BA12" s="32"/>
      <c r="BB12" s="32"/>
      <c r="BC12" s="31">
        <f t="shared" ref="BC12:BC30" si="23">BB12-BA12</f>
        <v>0</v>
      </c>
      <c r="BD12" s="32">
        <f t="shared" ref="BD12:BD30" si="24">((S12/7.5)*1.75)*N12</f>
        <v>0</v>
      </c>
      <c r="BE12" s="32">
        <f t="shared" ref="BE12:BE30" si="25">((T12/7.5)*1.75)*N12</f>
        <v>0</v>
      </c>
      <c r="BF12" s="31">
        <f t="shared" ref="BF12:BF30" si="26">BE12-BD12</f>
        <v>0</v>
      </c>
      <c r="BG12" s="32">
        <f t="shared" ref="BG12:BG30" si="27">(((S12*3)/7.5)*O12)</f>
        <v>0</v>
      </c>
      <c r="BH12" s="32">
        <f t="shared" ref="BH12:BH30" si="28">(((T12*3)/7.5)*O12)</f>
        <v>0</v>
      </c>
      <c r="BI12" s="31">
        <f t="shared" ref="BI12:BI30" si="29">BH12-BG12</f>
        <v>0</v>
      </c>
      <c r="BJ12" s="32">
        <f t="shared" ref="BJ12:BJ30" si="30">(((S12*3)/7.5)*P12)</f>
        <v>0</v>
      </c>
      <c r="BK12" s="32">
        <f t="shared" ref="BK12:BK30" si="31">(((T12*3)/7.5)*P12)</f>
        <v>0</v>
      </c>
      <c r="BL12" s="31">
        <f t="shared" ref="BL12:BL30" si="32">BK12-BJ12</f>
        <v>0</v>
      </c>
      <c r="BM12" s="32">
        <f t="shared" ref="BM12:BM30" si="33">(S12*2)*K12</f>
        <v>0</v>
      </c>
      <c r="BN12" s="32">
        <f t="shared" ref="BN12:BN30" si="34">(T12*2)*K12</f>
        <v>0</v>
      </c>
      <c r="BO12" s="31">
        <f t="shared" ref="BO12:BO30" si="35">BN12-BM12</f>
        <v>0</v>
      </c>
      <c r="BP12" s="32">
        <f t="shared" ref="BP12:BP30" si="36">(S12*2)*L12</f>
        <v>0</v>
      </c>
      <c r="BQ12" s="32">
        <f t="shared" ref="BQ12:BQ30" si="37">(T12*2)*L12</f>
        <v>0</v>
      </c>
      <c r="BR12" s="31">
        <f t="shared" ref="BR12:BR30" si="38">BQ12-BP12</f>
        <v>0</v>
      </c>
      <c r="BS12" s="32">
        <f t="shared" ref="BS12:BS30" si="39">(S12*2)*M12</f>
        <v>0</v>
      </c>
      <c r="BT12" s="32">
        <f t="shared" ref="BT12:BT26" si="40">(T12*2)*M12</f>
        <v>0</v>
      </c>
      <c r="BU12" s="31">
        <f t="shared" ref="BU12:BU30" si="41">BT12-BS12</f>
        <v>0</v>
      </c>
      <c r="BV12" s="32">
        <f t="shared" ref="BV12:BV30" si="42">((S12/7.5)*0.15)*R12</f>
        <v>0</v>
      </c>
      <c r="BW12" s="32">
        <f t="shared" ref="BW12:BW30" si="43">((T12/7.5)*0.15)*R12</f>
        <v>0</v>
      </c>
      <c r="BX12" s="31">
        <f t="shared" ref="BX12:BX30" si="44">BW12-BV12</f>
        <v>0</v>
      </c>
      <c r="BY12" s="32">
        <f t="shared" ref="BY12:BY30" si="45">((S12/7.5)*2)*Q12</f>
        <v>0</v>
      </c>
      <c r="BZ12" s="32">
        <f t="shared" ref="BZ12:BZ30" si="46">((T12/7.5)*2)*Q12</f>
        <v>0</v>
      </c>
      <c r="CA12" s="31">
        <f t="shared" ref="CA12:CA30" si="47">BZ12-BY12</f>
        <v>0</v>
      </c>
      <c r="CB12" s="33">
        <f t="shared" ref="CB12:CB30" si="48">S12/31*14</f>
        <v>844.73</v>
      </c>
      <c r="CC12" s="33">
        <f t="shared" ref="CC12:CC30" si="49">T12/31*14</f>
        <v>962.71</v>
      </c>
      <c r="CD12" s="35">
        <f t="shared" ref="CD12:CD30" si="50">CC12-CB12</f>
        <v>117.98</v>
      </c>
      <c r="CE12" s="36">
        <f t="shared" ref="CE12:CE30" si="51">CA12+BX12+BU12+BR12+BO12+BL12+BI12+BF12+BC12+AZ12+AW12+AT12+AQ12+AN12+AK12+AH12+AC12+W12+Z12-CD12</f>
        <v>7481.45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14</v>
      </c>
      <c r="D13" s="32">
        <f t="shared" si="0"/>
        <v>12</v>
      </c>
      <c r="E13" s="32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40"/>
      <c r="Q13" s="40"/>
      <c r="R13" s="40"/>
      <c r="S13" s="33">
        <f>'ILK EKRAN D-K ÜCR'!R8</f>
        <v>0</v>
      </c>
      <c r="T13" s="33">
        <f>'ILK EKRAN D-K ÜCR'!S8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2193.7199999999998</v>
      </c>
      <c r="Y13" s="32">
        <f t="shared" si="5"/>
        <v>2820.24</v>
      </c>
      <c r="Z13" s="31">
        <f t="shared" si="6"/>
        <v>626.52</v>
      </c>
      <c r="AA13" s="32">
        <f t="shared" si="7"/>
        <v>1397.1</v>
      </c>
      <c r="AB13" s="32">
        <f t="shared" si="8"/>
        <v>1993.73</v>
      </c>
      <c r="AC13" s="31">
        <f t="shared" si="9"/>
        <v>596.63</v>
      </c>
      <c r="AD13" s="33">
        <v>11.89</v>
      </c>
      <c r="AE13" s="32">
        <f t="shared" si="10"/>
        <v>142.68</v>
      </c>
      <c r="AF13" s="33">
        <v>16.96</v>
      </c>
      <c r="AG13" s="33">
        <f t="shared" si="11"/>
        <v>203.52</v>
      </c>
      <c r="AH13" s="34">
        <f t="shared" si="12"/>
        <v>60.84</v>
      </c>
      <c r="AI13" s="32">
        <f t="shared" si="13"/>
        <v>0</v>
      </c>
      <c r="AJ13" s="32">
        <f t="shared" si="14"/>
        <v>0</v>
      </c>
      <c r="AK13" s="31">
        <f t="shared" si="15"/>
        <v>0</v>
      </c>
      <c r="AL13" s="32">
        <f t="shared" si="16"/>
        <v>47.42</v>
      </c>
      <c r="AM13" s="32">
        <f t="shared" si="17"/>
        <v>67.650000000000006</v>
      </c>
      <c r="AN13" s="31">
        <f t="shared" si="18"/>
        <v>20.23</v>
      </c>
      <c r="AO13" s="40"/>
      <c r="AP13" s="32"/>
      <c r="AQ13" s="31">
        <f t="shared" si="19"/>
        <v>0</v>
      </c>
      <c r="AR13" s="40"/>
      <c r="AS13" s="32"/>
      <c r="AT13" s="31">
        <f t="shared" si="20"/>
        <v>0</v>
      </c>
      <c r="AU13" s="32"/>
      <c r="AV13" s="32"/>
      <c r="AW13" s="31">
        <f t="shared" si="21"/>
        <v>0</v>
      </c>
      <c r="AX13" s="40"/>
      <c r="AY13" s="32"/>
      <c r="AZ13" s="31">
        <f t="shared" si="22"/>
        <v>0</v>
      </c>
      <c r="BA13" s="32"/>
      <c r="BB13" s="32"/>
      <c r="BC13" s="31">
        <f t="shared" si="23"/>
        <v>0</v>
      </c>
      <c r="BD13" s="32">
        <f t="shared" si="24"/>
        <v>0</v>
      </c>
      <c r="BE13" s="32">
        <f t="shared" si="25"/>
        <v>0</v>
      </c>
      <c r="BF13" s="31">
        <f t="shared" si="26"/>
        <v>0</v>
      </c>
      <c r="BG13" s="32">
        <f t="shared" si="27"/>
        <v>0</v>
      </c>
      <c r="BH13" s="32">
        <f t="shared" si="28"/>
        <v>0</v>
      </c>
      <c r="BI13" s="31">
        <f t="shared" si="29"/>
        <v>0</v>
      </c>
      <c r="BJ13" s="32">
        <f t="shared" si="30"/>
        <v>0</v>
      </c>
      <c r="BK13" s="32">
        <f t="shared" si="31"/>
        <v>0</v>
      </c>
      <c r="BL13" s="31">
        <f t="shared" si="32"/>
        <v>0</v>
      </c>
      <c r="BM13" s="32">
        <f t="shared" si="33"/>
        <v>0</v>
      </c>
      <c r="BN13" s="32">
        <f t="shared" si="34"/>
        <v>0</v>
      </c>
      <c r="BO13" s="31">
        <f t="shared" si="35"/>
        <v>0</v>
      </c>
      <c r="BP13" s="32">
        <f t="shared" si="36"/>
        <v>0</v>
      </c>
      <c r="BQ13" s="32">
        <f t="shared" si="37"/>
        <v>0</v>
      </c>
      <c r="BR13" s="31">
        <f t="shared" si="38"/>
        <v>0</v>
      </c>
      <c r="BS13" s="32">
        <f t="shared" si="39"/>
        <v>0</v>
      </c>
      <c r="BT13" s="32">
        <f t="shared" si="40"/>
        <v>0</v>
      </c>
      <c r="BU13" s="31">
        <f t="shared" si="41"/>
        <v>0</v>
      </c>
      <c r="BV13" s="32">
        <f t="shared" si="42"/>
        <v>0</v>
      </c>
      <c r="BW13" s="32">
        <f t="shared" si="43"/>
        <v>0</v>
      </c>
      <c r="BX13" s="31">
        <f t="shared" si="44"/>
        <v>0</v>
      </c>
      <c r="BY13" s="32">
        <f t="shared" si="45"/>
        <v>0</v>
      </c>
      <c r="BZ13" s="32">
        <f t="shared" si="46"/>
        <v>0</v>
      </c>
      <c r="CA13" s="31">
        <f t="shared" si="47"/>
        <v>0</v>
      </c>
      <c r="CB13" s="33">
        <f t="shared" si="48"/>
        <v>0</v>
      </c>
      <c r="CC13" s="33">
        <f t="shared" si="49"/>
        <v>0</v>
      </c>
      <c r="CD13" s="35">
        <f t="shared" si="50"/>
        <v>0</v>
      </c>
      <c r="CE13" s="36">
        <f t="shared" si="51"/>
        <v>1304.22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14</v>
      </c>
      <c r="D14" s="32">
        <f t="shared" si="0"/>
        <v>12</v>
      </c>
      <c r="E14" s="32">
        <v>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40"/>
      <c r="Q14" s="40"/>
      <c r="R14" s="40"/>
      <c r="S14" s="33">
        <f>'ILK EKRAN D-K ÜCR'!R9</f>
        <v>0</v>
      </c>
      <c r="T14" s="33">
        <f>'ILK EKRAN D-K ÜCR'!S9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2193.7199999999998</v>
      </c>
      <c r="Y14" s="32">
        <f t="shared" si="5"/>
        <v>2820.24</v>
      </c>
      <c r="Z14" s="31">
        <f t="shared" si="6"/>
        <v>626.52</v>
      </c>
      <c r="AA14" s="32">
        <f t="shared" si="7"/>
        <v>1397.1</v>
      </c>
      <c r="AB14" s="32">
        <f t="shared" si="8"/>
        <v>1993.73</v>
      </c>
      <c r="AC14" s="31">
        <f t="shared" si="9"/>
        <v>596.63</v>
      </c>
      <c r="AD14" s="33">
        <v>11.89</v>
      </c>
      <c r="AE14" s="32">
        <f t="shared" si="10"/>
        <v>142.68</v>
      </c>
      <c r="AF14" s="33">
        <v>16.96</v>
      </c>
      <c r="AG14" s="33">
        <f t="shared" si="11"/>
        <v>203.52</v>
      </c>
      <c r="AH14" s="34">
        <f t="shared" si="12"/>
        <v>60.84</v>
      </c>
      <c r="AI14" s="32">
        <f t="shared" si="13"/>
        <v>0</v>
      </c>
      <c r="AJ14" s="32">
        <f t="shared" si="14"/>
        <v>0</v>
      </c>
      <c r="AK14" s="31">
        <f t="shared" si="15"/>
        <v>0</v>
      </c>
      <c r="AL14" s="32">
        <f t="shared" si="16"/>
        <v>47.42</v>
      </c>
      <c r="AM14" s="32">
        <f t="shared" si="17"/>
        <v>67.650000000000006</v>
      </c>
      <c r="AN14" s="31">
        <f t="shared" si="18"/>
        <v>20.23</v>
      </c>
      <c r="AO14" s="40"/>
      <c r="AP14" s="32"/>
      <c r="AQ14" s="31">
        <f t="shared" si="19"/>
        <v>0</v>
      </c>
      <c r="AR14" s="40"/>
      <c r="AS14" s="32"/>
      <c r="AT14" s="31">
        <f t="shared" si="20"/>
        <v>0</v>
      </c>
      <c r="AU14" s="32"/>
      <c r="AV14" s="32"/>
      <c r="AW14" s="31">
        <f t="shared" si="21"/>
        <v>0</v>
      </c>
      <c r="AX14" s="40"/>
      <c r="AY14" s="32"/>
      <c r="AZ14" s="31">
        <f t="shared" si="22"/>
        <v>0</v>
      </c>
      <c r="BA14" s="32"/>
      <c r="BB14" s="32"/>
      <c r="BC14" s="31">
        <f t="shared" si="23"/>
        <v>0</v>
      </c>
      <c r="BD14" s="32">
        <f t="shared" si="24"/>
        <v>0</v>
      </c>
      <c r="BE14" s="32">
        <f t="shared" si="25"/>
        <v>0</v>
      </c>
      <c r="BF14" s="31">
        <f t="shared" si="26"/>
        <v>0</v>
      </c>
      <c r="BG14" s="32">
        <f t="shared" si="27"/>
        <v>0</v>
      </c>
      <c r="BH14" s="32">
        <f t="shared" si="28"/>
        <v>0</v>
      </c>
      <c r="BI14" s="31">
        <f t="shared" si="29"/>
        <v>0</v>
      </c>
      <c r="BJ14" s="32">
        <f t="shared" si="30"/>
        <v>0</v>
      </c>
      <c r="BK14" s="32">
        <f t="shared" si="31"/>
        <v>0</v>
      </c>
      <c r="BL14" s="31">
        <f t="shared" si="32"/>
        <v>0</v>
      </c>
      <c r="BM14" s="32">
        <f t="shared" si="33"/>
        <v>0</v>
      </c>
      <c r="BN14" s="32">
        <f t="shared" si="34"/>
        <v>0</v>
      </c>
      <c r="BO14" s="31">
        <f t="shared" si="35"/>
        <v>0</v>
      </c>
      <c r="BP14" s="32">
        <f t="shared" si="36"/>
        <v>0</v>
      </c>
      <c r="BQ14" s="32">
        <f t="shared" si="37"/>
        <v>0</v>
      </c>
      <c r="BR14" s="31">
        <f t="shared" si="38"/>
        <v>0</v>
      </c>
      <c r="BS14" s="32">
        <f t="shared" si="39"/>
        <v>0</v>
      </c>
      <c r="BT14" s="32">
        <f t="shared" si="40"/>
        <v>0</v>
      </c>
      <c r="BU14" s="31">
        <f t="shared" si="41"/>
        <v>0</v>
      </c>
      <c r="BV14" s="32">
        <f t="shared" si="42"/>
        <v>0</v>
      </c>
      <c r="BW14" s="32">
        <f t="shared" si="43"/>
        <v>0</v>
      </c>
      <c r="BX14" s="31">
        <f t="shared" si="44"/>
        <v>0</v>
      </c>
      <c r="BY14" s="32">
        <f t="shared" si="45"/>
        <v>0</v>
      </c>
      <c r="BZ14" s="32">
        <f t="shared" si="46"/>
        <v>0</v>
      </c>
      <c r="CA14" s="31">
        <f t="shared" si="47"/>
        <v>0</v>
      </c>
      <c r="CB14" s="33">
        <f t="shared" si="48"/>
        <v>0</v>
      </c>
      <c r="CC14" s="33">
        <f t="shared" si="49"/>
        <v>0</v>
      </c>
      <c r="CD14" s="35">
        <f t="shared" si="50"/>
        <v>0</v>
      </c>
      <c r="CE14" s="36">
        <f t="shared" si="51"/>
        <v>1304.22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14</v>
      </c>
      <c r="D15" s="32">
        <f t="shared" si="0"/>
        <v>12</v>
      </c>
      <c r="E15" s="32">
        <v>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40"/>
      <c r="Q15" s="40"/>
      <c r="R15" s="40"/>
      <c r="S15" s="33">
        <f>'ILK EKRAN D-K ÜCR'!R10</f>
        <v>0</v>
      </c>
      <c r="T15" s="33">
        <f>'ILK EKRAN D-K ÜCR'!S10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2193.7199999999998</v>
      </c>
      <c r="Y15" s="32">
        <f t="shared" si="5"/>
        <v>2820.24</v>
      </c>
      <c r="Z15" s="31">
        <f t="shared" si="6"/>
        <v>626.52</v>
      </c>
      <c r="AA15" s="32">
        <f t="shared" si="7"/>
        <v>1397.1</v>
      </c>
      <c r="AB15" s="32">
        <f t="shared" si="8"/>
        <v>1993.73</v>
      </c>
      <c r="AC15" s="31">
        <f t="shared" si="9"/>
        <v>596.63</v>
      </c>
      <c r="AD15" s="33">
        <v>11.89</v>
      </c>
      <c r="AE15" s="32">
        <f t="shared" si="10"/>
        <v>142.68</v>
      </c>
      <c r="AF15" s="33">
        <v>16.96</v>
      </c>
      <c r="AG15" s="33">
        <f t="shared" si="11"/>
        <v>203.52</v>
      </c>
      <c r="AH15" s="34">
        <f t="shared" si="12"/>
        <v>60.84</v>
      </c>
      <c r="AI15" s="32">
        <f t="shared" si="13"/>
        <v>0</v>
      </c>
      <c r="AJ15" s="32">
        <f t="shared" si="14"/>
        <v>0</v>
      </c>
      <c r="AK15" s="31">
        <f t="shared" si="15"/>
        <v>0</v>
      </c>
      <c r="AL15" s="32">
        <f t="shared" si="16"/>
        <v>47.42</v>
      </c>
      <c r="AM15" s="32">
        <f t="shared" si="17"/>
        <v>67.650000000000006</v>
      </c>
      <c r="AN15" s="31">
        <f t="shared" si="18"/>
        <v>20.23</v>
      </c>
      <c r="AO15" s="40"/>
      <c r="AP15" s="32"/>
      <c r="AQ15" s="31">
        <f t="shared" si="19"/>
        <v>0</v>
      </c>
      <c r="AR15" s="40"/>
      <c r="AS15" s="32"/>
      <c r="AT15" s="31">
        <f t="shared" si="20"/>
        <v>0</v>
      </c>
      <c r="AU15" s="32"/>
      <c r="AV15" s="32"/>
      <c r="AW15" s="31">
        <f t="shared" si="21"/>
        <v>0</v>
      </c>
      <c r="AX15" s="40"/>
      <c r="AY15" s="32"/>
      <c r="AZ15" s="31">
        <f t="shared" si="22"/>
        <v>0</v>
      </c>
      <c r="BA15" s="32"/>
      <c r="BB15" s="32"/>
      <c r="BC15" s="31">
        <f t="shared" si="23"/>
        <v>0</v>
      </c>
      <c r="BD15" s="32">
        <f t="shared" si="24"/>
        <v>0</v>
      </c>
      <c r="BE15" s="32">
        <f t="shared" si="25"/>
        <v>0</v>
      </c>
      <c r="BF15" s="31">
        <f t="shared" si="26"/>
        <v>0</v>
      </c>
      <c r="BG15" s="32">
        <f t="shared" si="27"/>
        <v>0</v>
      </c>
      <c r="BH15" s="32">
        <f t="shared" si="28"/>
        <v>0</v>
      </c>
      <c r="BI15" s="31">
        <f t="shared" si="29"/>
        <v>0</v>
      </c>
      <c r="BJ15" s="32">
        <f t="shared" si="30"/>
        <v>0</v>
      </c>
      <c r="BK15" s="32">
        <f t="shared" si="31"/>
        <v>0</v>
      </c>
      <c r="BL15" s="31">
        <f t="shared" si="32"/>
        <v>0</v>
      </c>
      <c r="BM15" s="32">
        <f t="shared" si="33"/>
        <v>0</v>
      </c>
      <c r="BN15" s="32">
        <f t="shared" si="34"/>
        <v>0</v>
      </c>
      <c r="BO15" s="31">
        <f t="shared" si="35"/>
        <v>0</v>
      </c>
      <c r="BP15" s="32">
        <f t="shared" si="36"/>
        <v>0</v>
      </c>
      <c r="BQ15" s="32">
        <f t="shared" si="37"/>
        <v>0</v>
      </c>
      <c r="BR15" s="31">
        <f t="shared" si="38"/>
        <v>0</v>
      </c>
      <c r="BS15" s="32">
        <f t="shared" si="39"/>
        <v>0</v>
      </c>
      <c r="BT15" s="32">
        <f t="shared" si="40"/>
        <v>0</v>
      </c>
      <c r="BU15" s="31">
        <f t="shared" si="41"/>
        <v>0</v>
      </c>
      <c r="BV15" s="32">
        <f t="shared" si="42"/>
        <v>0</v>
      </c>
      <c r="BW15" s="32">
        <f t="shared" si="43"/>
        <v>0</v>
      </c>
      <c r="BX15" s="31">
        <f t="shared" si="44"/>
        <v>0</v>
      </c>
      <c r="BY15" s="32">
        <f t="shared" si="45"/>
        <v>0</v>
      </c>
      <c r="BZ15" s="32">
        <f t="shared" si="46"/>
        <v>0</v>
      </c>
      <c r="CA15" s="31">
        <f t="shared" si="47"/>
        <v>0</v>
      </c>
      <c r="CB15" s="33">
        <f t="shared" si="48"/>
        <v>0</v>
      </c>
      <c r="CC15" s="33">
        <f t="shared" si="49"/>
        <v>0</v>
      </c>
      <c r="CD15" s="35">
        <f t="shared" si="50"/>
        <v>0</v>
      </c>
      <c r="CE15" s="36">
        <f t="shared" si="51"/>
        <v>1304.22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14</v>
      </c>
      <c r="D16" s="32">
        <f t="shared" si="0"/>
        <v>12</v>
      </c>
      <c r="E16" s="32">
        <v>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40"/>
      <c r="Q16" s="40"/>
      <c r="R16" s="40"/>
      <c r="S16" s="33">
        <f>'ILK EKRAN D-K ÜCR'!R11</f>
        <v>0</v>
      </c>
      <c r="T16" s="33">
        <f>'ILK EKRAN D-K ÜCR'!S11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2193.7199999999998</v>
      </c>
      <c r="Y16" s="32">
        <f t="shared" si="5"/>
        <v>2820.24</v>
      </c>
      <c r="Z16" s="31">
        <f t="shared" si="6"/>
        <v>626.52</v>
      </c>
      <c r="AA16" s="32">
        <f t="shared" si="7"/>
        <v>1397.1</v>
      </c>
      <c r="AB16" s="32">
        <f t="shared" si="8"/>
        <v>1993.73</v>
      </c>
      <c r="AC16" s="31">
        <f t="shared" si="9"/>
        <v>596.63</v>
      </c>
      <c r="AD16" s="33">
        <v>11.89</v>
      </c>
      <c r="AE16" s="32">
        <f t="shared" si="10"/>
        <v>142.68</v>
      </c>
      <c r="AF16" s="33">
        <v>16.96</v>
      </c>
      <c r="AG16" s="33">
        <f t="shared" si="11"/>
        <v>203.52</v>
      </c>
      <c r="AH16" s="34">
        <f t="shared" si="12"/>
        <v>60.84</v>
      </c>
      <c r="AI16" s="32">
        <f t="shared" si="13"/>
        <v>0</v>
      </c>
      <c r="AJ16" s="32">
        <f t="shared" si="14"/>
        <v>0</v>
      </c>
      <c r="AK16" s="31">
        <f t="shared" si="15"/>
        <v>0</v>
      </c>
      <c r="AL16" s="32">
        <f t="shared" si="16"/>
        <v>47.42</v>
      </c>
      <c r="AM16" s="32">
        <f t="shared" si="17"/>
        <v>67.650000000000006</v>
      </c>
      <c r="AN16" s="31">
        <f t="shared" si="18"/>
        <v>20.23</v>
      </c>
      <c r="AO16" s="40"/>
      <c r="AP16" s="32"/>
      <c r="AQ16" s="31">
        <f t="shared" si="19"/>
        <v>0</v>
      </c>
      <c r="AR16" s="40"/>
      <c r="AS16" s="32"/>
      <c r="AT16" s="31">
        <f t="shared" si="20"/>
        <v>0</v>
      </c>
      <c r="AU16" s="32"/>
      <c r="AV16" s="32"/>
      <c r="AW16" s="31">
        <f t="shared" si="21"/>
        <v>0</v>
      </c>
      <c r="AX16" s="40"/>
      <c r="AY16" s="32"/>
      <c r="AZ16" s="31">
        <f t="shared" si="22"/>
        <v>0</v>
      </c>
      <c r="BA16" s="32"/>
      <c r="BB16" s="32"/>
      <c r="BC16" s="31">
        <f t="shared" si="23"/>
        <v>0</v>
      </c>
      <c r="BD16" s="32">
        <f t="shared" si="24"/>
        <v>0</v>
      </c>
      <c r="BE16" s="32">
        <f t="shared" si="25"/>
        <v>0</v>
      </c>
      <c r="BF16" s="31">
        <f t="shared" si="26"/>
        <v>0</v>
      </c>
      <c r="BG16" s="32">
        <f t="shared" si="27"/>
        <v>0</v>
      </c>
      <c r="BH16" s="32">
        <f t="shared" si="28"/>
        <v>0</v>
      </c>
      <c r="BI16" s="31">
        <f t="shared" si="29"/>
        <v>0</v>
      </c>
      <c r="BJ16" s="32">
        <f t="shared" si="30"/>
        <v>0</v>
      </c>
      <c r="BK16" s="32">
        <f t="shared" si="31"/>
        <v>0</v>
      </c>
      <c r="BL16" s="31">
        <f t="shared" si="32"/>
        <v>0</v>
      </c>
      <c r="BM16" s="32">
        <f t="shared" si="33"/>
        <v>0</v>
      </c>
      <c r="BN16" s="32">
        <f t="shared" si="34"/>
        <v>0</v>
      </c>
      <c r="BO16" s="31">
        <f t="shared" si="35"/>
        <v>0</v>
      </c>
      <c r="BP16" s="32">
        <f t="shared" si="36"/>
        <v>0</v>
      </c>
      <c r="BQ16" s="32">
        <f t="shared" si="37"/>
        <v>0</v>
      </c>
      <c r="BR16" s="31">
        <f t="shared" si="38"/>
        <v>0</v>
      </c>
      <c r="BS16" s="32">
        <f t="shared" si="39"/>
        <v>0</v>
      </c>
      <c r="BT16" s="32">
        <f t="shared" si="40"/>
        <v>0</v>
      </c>
      <c r="BU16" s="31">
        <f t="shared" si="41"/>
        <v>0</v>
      </c>
      <c r="BV16" s="32">
        <f t="shared" si="42"/>
        <v>0</v>
      </c>
      <c r="BW16" s="32">
        <f t="shared" si="43"/>
        <v>0</v>
      </c>
      <c r="BX16" s="31">
        <f t="shared" si="44"/>
        <v>0</v>
      </c>
      <c r="BY16" s="32">
        <f t="shared" si="45"/>
        <v>0</v>
      </c>
      <c r="BZ16" s="32">
        <f t="shared" si="46"/>
        <v>0</v>
      </c>
      <c r="CA16" s="31">
        <f t="shared" si="47"/>
        <v>0</v>
      </c>
      <c r="CB16" s="33">
        <f t="shared" si="48"/>
        <v>0</v>
      </c>
      <c r="CC16" s="33">
        <f t="shared" si="49"/>
        <v>0</v>
      </c>
      <c r="CD16" s="35">
        <f t="shared" si="50"/>
        <v>0</v>
      </c>
      <c r="CE16" s="36">
        <f t="shared" si="51"/>
        <v>1304.22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14</v>
      </c>
      <c r="D17" s="32">
        <f t="shared" si="0"/>
        <v>12</v>
      </c>
      <c r="E17" s="32">
        <v>2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0"/>
      <c r="Q17" s="40"/>
      <c r="R17" s="40"/>
      <c r="S17" s="33">
        <f>'ILK EKRAN D-K ÜCR'!R12</f>
        <v>0</v>
      </c>
      <c r="T17" s="33">
        <f>'ILK EKRAN D-K ÜCR'!S12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2193.7199999999998</v>
      </c>
      <c r="Y17" s="32">
        <f t="shared" si="5"/>
        <v>2820.24</v>
      </c>
      <c r="Z17" s="31">
        <f t="shared" si="6"/>
        <v>626.52</v>
      </c>
      <c r="AA17" s="32">
        <f t="shared" si="7"/>
        <v>1397.1</v>
      </c>
      <c r="AB17" s="32">
        <f t="shared" si="8"/>
        <v>1993.73</v>
      </c>
      <c r="AC17" s="31">
        <f t="shared" si="9"/>
        <v>596.63</v>
      </c>
      <c r="AD17" s="33">
        <v>11.89</v>
      </c>
      <c r="AE17" s="32">
        <f t="shared" si="10"/>
        <v>142.68</v>
      </c>
      <c r="AF17" s="33">
        <v>16.96</v>
      </c>
      <c r="AG17" s="33">
        <f t="shared" si="11"/>
        <v>203.52</v>
      </c>
      <c r="AH17" s="34">
        <f t="shared" si="12"/>
        <v>60.84</v>
      </c>
      <c r="AI17" s="32">
        <f t="shared" si="13"/>
        <v>0</v>
      </c>
      <c r="AJ17" s="32">
        <f t="shared" si="14"/>
        <v>0</v>
      </c>
      <c r="AK17" s="31">
        <f t="shared" si="15"/>
        <v>0</v>
      </c>
      <c r="AL17" s="32">
        <f t="shared" si="16"/>
        <v>47.42</v>
      </c>
      <c r="AM17" s="32">
        <f t="shared" si="17"/>
        <v>67.650000000000006</v>
      </c>
      <c r="AN17" s="31">
        <f t="shared" si="18"/>
        <v>20.23</v>
      </c>
      <c r="AO17" s="40"/>
      <c r="AP17" s="32"/>
      <c r="AQ17" s="31">
        <f t="shared" si="19"/>
        <v>0</v>
      </c>
      <c r="AR17" s="40"/>
      <c r="AS17" s="32"/>
      <c r="AT17" s="31">
        <f t="shared" si="20"/>
        <v>0</v>
      </c>
      <c r="AU17" s="32"/>
      <c r="AV17" s="32"/>
      <c r="AW17" s="31">
        <f t="shared" si="21"/>
        <v>0</v>
      </c>
      <c r="AX17" s="40"/>
      <c r="AY17" s="32"/>
      <c r="AZ17" s="31">
        <f t="shared" si="22"/>
        <v>0</v>
      </c>
      <c r="BA17" s="32"/>
      <c r="BB17" s="32"/>
      <c r="BC17" s="31">
        <f t="shared" si="23"/>
        <v>0</v>
      </c>
      <c r="BD17" s="32">
        <f t="shared" si="24"/>
        <v>0</v>
      </c>
      <c r="BE17" s="32">
        <f t="shared" si="25"/>
        <v>0</v>
      </c>
      <c r="BF17" s="31">
        <f t="shared" si="26"/>
        <v>0</v>
      </c>
      <c r="BG17" s="32">
        <f t="shared" si="27"/>
        <v>0</v>
      </c>
      <c r="BH17" s="32">
        <f t="shared" si="28"/>
        <v>0</v>
      </c>
      <c r="BI17" s="31">
        <f t="shared" si="29"/>
        <v>0</v>
      </c>
      <c r="BJ17" s="32">
        <f t="shared" si="30"/>
        <v>0</v>
      </c>
      <c r="BK17" s="32">
        <f t="shared" si="31"/>
        <v>0</v>
      </c>
      <c r="BL17" s="31">
        <f t="shared" si="32"/>
        <v>0</v>
      </c>
      <c r="BM17" s="32">
        <f t="shared" si="33"/>
        <v>0</v>
      </c>
      <c r="BN17" s="32">
        <f t="shared" si="34"/>
        <v>0</v>
      </c>
      <c r="BO17" s="31">
        <f t="shared" si="35"/>
        <v>0</v>
      </c>
      <c r="BP17" s="32">
        <f t="shared" si="36"/>
        <v>0</v>
      </c>
      <c r="BQ17" s="32">
        <f t="shared" si="37"/>
        <v>0</v>
      </c>
      <c r="BR17" s="31">
        <f t="shared" si="38"/>
        <v>0</v>
      </c>
      <c r="BS17" s="32">
        <f t="shared" si="39"/>
        <v>0</v>
      </c>
      <c r="BT17" s="32">
        <f t="shared" si="40"/>
        <v>0</v>
      </c>
      <c r="BU17" s="31">
        <f t="shared" si="41"/>
        <v>0</v>
      </c>
      <c r="BV17" s="32">
        <f t="shared" si="42"/>
        <v>0</v>
      </c>
      <c r="BW17" s="32">
        <f t="shared" si="43"/>
        <v>0</v>
      </c>
      <c r="BX17" s="31">
        <f t="shared" si="44"/>
        <v>0</v>
      </c>
      <c r="BY17" s="32">
        <f t="shared" si="45"/>
        <v>0</v>
      </c>
      <c r="BZ17" s="32">
        <f t="shared" si="46"/>
        <v>0</v>
      </c>
      <c r="CA17" s="31">
        <f t="shared" si="47"/>
        <v>0</v>
      </c>
      <c r="CB17" s="33">
        <f t="shared" si="48"/>
        <v>0</v>
      </c>
      <c r="CC17" s="33">
        <f t="shared" si="49"/>
        <v>0</v>
      </c>
      <c r="CD17" s="35">
        <f t="shared" si="50"/>
        <v>0</v>
      </c>
      <c r="CE17" s="36">
        <f t="shared" si="51"/>
        <v>1304.22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14</v>
      </c>
      <c r="D18" s="32">
        <f t="shared" si="0"/>
        <v>12</v>
      </c>
      <c r="E18" s="32">
        <v>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0"/>
      <c r="Q18" s="40"/>
      <c r="R18" s="40"/>
      <c r="S18" s="33">
        <f>'ILK EKRAN D-K ÜCR'!R13</f>
        <v>0</v>
      </c>
      <c r="T18" s="33">
        <f>'ILK EKRAN D-K ÜCR'!S13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2193.7199999999998</v>
      </c>
      <c r="Y18" s="32">
        <f t="shared" si="5"/>
        <v>2820.24</v>
      </c>
      <c r="Z18" s="31">
        <f t="shared" si="6"/>
        <v>626.52</v>
      </c>
      <c r="AA18" s="32">
        <f t="shared" si="7"/>
        <v>1397.1</v>
      </c>
      <c r="AB18" s="32">
        <f t="shared" si="8"/>
        <v>1993.73</v>
      </c>
      <c r="AC18" s="31">
        <f t="shared" si="9"/>
        <v>596.63</v>
      </c>
      <c r="AD18" s="33">
        <v>11.89</v>
      </c>
      <c r="AE18" s="32">
        <f t="shared" si="10"/>
        <v>142.68</v>
      </c>
      <c r="AF18" s="33">
        <v>16.96</v>
      </c>
      <c r="AG18" s="33">
        <f t="shared" si="11"/>
        <v>203.52</v>
      </c>
      <c r="AH18" s="34">
        <f t="shared" si="12"/>
        <v>60.84</v>
      </c>
      <c r="AI18" s="32">
        <f t="shared" si="13"/>
        <v>0</v>
      </c>
      <c r="AJ18" s="32">
        <f t="shared" si="14"/>
        <v>0</v>
      </c>
      <c r="AK18" s="31">
        <f t="shared" si="15"/>
        <v>0</v>
      </c>
      <c r="AL18" s="32">
        <f t="shared" si="16"/>
        <v>47.42</v>
      </c>
      <c r="AM18" s="32">
        <f t="shared" si="17"/>
        <v>67.650000000000006</v>
      </c>
      <c r="AN18" s="31">
        <f t="shared" si="18"/>
        <v>20.23</v>
      </c>
      <c r="AO18" s="40"/>
      <c r="AP18" s="32"/>
      <c r="AQ18" s="31">
        <f t="shared" si="19"/>
        <v>0</v>
      </c>
      <c r="AR18" s="40"/>
      <c r="AS18" s="32"/>
      <c r="AT18" s="31">
        <f t="shared" si="20"/>
        <v>0</v>
      </c>
      <c r="AU18" s="32"/>
      <c r="AV18" s="32"/>
      <c r="AW18" s="31">
        <f t="shared" si="21"/>
        <v>0</v>
      </c>
      <c r="AX18" s="40"/>
      <c r="AY18" s="32"/>
      <c r="AZ18" s="31">
        <f t="shared" si="22"/>
        <v>0</v>
      </c>
      <c r="BA18" s="32"/>
      <c r="BB18" s="32"/>
      <c r="BC18" s="31">
        <f t="shared" si="23"/>
        <v>0</v>
      </c>
      <c r="BD18" s="32">
        <f t="shared" si="24"/>
        <v>0</v>
      </c>
      <c r="BE18" s="32">
        <f t="shared" si="25"/>
        <v>0</v>
      </c>
      <c r="BF18" s="31">
        <f t="shared" si="26"/>
        <v>0</v>
      </c>
      <c r="BG18" s="32">
        <f t="shared" si="27"/>
        <v>0</v>
      </c>
      <c r="BH18" s="32">
        <f t="shared" si="28"/>
        <v>0</v>
      </c>
      <c r="BI18" s="31">
        <f t="shared" si="29"/>
        <v>0</v>
      </c>
      <c r="BJ18" s="32">
        <f t="shared" si="30"/>
        <v>0</v>
      </c>
      <c r="BK18" s="32">
        <f t="shared" si="31"/>
        <v>0</v>
      </c>
      <c r="BL18" s="31">
        <f t="shared" si="32"/>
        <v>0</v>
      </c>
      <c r="BM18" s="32">
        <f t="shared" si="33"/>
        <v>0</v>
      </c>
      <c r="BN18" s="32">
        <f t="shared" si="34"/>
        <v>0</v>
      </c>
      <c r="BO18" s="31">
        <f t="shared" si="35"/>
        <v>0</v>
      </c>
      <c r="BP18" s="32">
        <f t="shared" si="36"/>
        <v>0</v>
      </c>
      <c r="BQ18" s="32">
        <f t="shared" si="37"/>
        <v>0</v>
      </c>
      <c r="BR18" s="31">
        <f t="shared" si="38"/>
        <v>0</v>
      </c>
      <c r="BS18" s="32">
        <f t="shared" si="39"/>
        <v>0</v>
      </c>
      <c r="BT18" s="32">
        <f t="shared" si="40"/>
        <v>0</v>
      </c>
      <c r="BU18" s="31">
        <f t="shared" si="41"/>
        <v>0</v>
      </c>
      <c r="BV18" s="32">
        <f t="shared" si="42"/>
        <v>0</v>
      </c>
      <c r="BW18" s="32">
        <f t="shared" si="43"/>
        <v>0</v>
      </c>
      <c r="BX18" s="31">
        <f t="shared" si="44"/>
        <v>0</v>
      </c>
      <c r="BY18" s="32">
        <f t="shared" si="45"/>
        <v>0</v>
      </c>
      <c r="BZ18" s="32">
        <f t="shared" si="46"/>
        <v>0</v>
      </c>
      <c r="CA18" s="31">
        <f t="shared" si="47"/>
        <v>0</v>
      </c>
      <c r="CB18" s="33">
        <f t="shared" si="48"/>
        <v>0</v>
      </c>
      <c r="CC18" s="33">
        <f t="shared" si="49"/>
        <v>0</v>
      </c>
      <c r="CD18" s="35">
        <f t="shared" si="50"/>
        <v>0</v>
      </c>
      <c r="CE18" s="36">
        <f t="shared" si="51"/>
        <v>1304.22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14</v>
      </c>
      <c r="D19" s="32">
        <f t="shared" si="0"/>
        <v>12</v>
      </c>
      <c r="E19" s="32">
        <v>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40"/>
      <c r="Q19" s="40"/>
      <c r="R19" s="40"/>
      <c r="S19" s="33">
        <f>'ILK EKRAN D-K ÜCR'!R14</f>
        <v>0</v>
      </c>
      <c r="T19" s="33">
        <f>'ILK EKRAN D-K ÜCR'!S14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32">
        <f t="shared" si="4"/>
        <v>2193.7199999999998</v>
      </c>
      <c r="Y19" s="32">
        <f t="shared" si="5"/>
        <v>2820.24</v>
      </c>
      <c r="Z19" s="31">
        <f t="shared" si="6"/>
        <v>626.52</v>
      </c>
      <c r="AA19" s="32">
        <f t="shared" si="7"/>
        <v>1397.1</v>
      </c>
      <c r="AB19" s="32">
        <f t="shared" si="8"/>
        <v>1993.73</v>
      </c>
      <c r="AC19" s="31">
        <f t="shared" si="9"/>
        <v>596.63</v>
      </c>
      <c r="AD19" s="33">
        <v>11.89</v>
      </c>
      <c r="AE19" s="32">
        <f t="shared" si="10"/>
        <v>142.68</v>
      </c>
      <c r="AF19" s="33">
        <v>16.96</v>
      </c>
      <c r="AG19" s="33">
        <f t="shared" si="11"/>
        <v>203.52</v>
      </c>
      <c r="AH19" s="34">
        <f t="shared" si="12"/>
        <v>60.84</v>
      </c>
      <c r="AI19" s="32">
        <f t="shared" si="13"/>
        <v>0</v>
      </c>
      <c r="AJ19" s="32">
        <f t="shared" si="14"/>
        <v>0</v>
      </c>
      <c r="AK19" s="31">
        <f t="shared" si="15"/>
        <v>0</v>
      </c>
      <c r="AL19" s="32">
        <f t="shared" si="16"/>
        <v>47.42</v>
      </c>
      <c r="AM19" s="32">
        <f t="shared" si="17"/>
        <v>67.650000000000006</v>
      </c>
      <c r="AN19" s="31">
        <f t="shared" si="18"/>
        <v>20.23</v>
      </c>
      <c r="AO19" s="40"/>
      <c r="AP19" s="32"/>
      <c r="AQ19" s="31">
        <f t="shared" si="19"/>
        <v>0</v>
      </c>
      <c r="AR19" s="40"/>
      <c r="AS19" s="32"/>
      <c r="AT19" s="31">
        <f t="shared" si="20"/>
        <v>0</v>
      </c>
      <c r="AU19" s="32"/>
      <c r="AV19" s="32"/>
      <c r="AW19" s="31">
        <f t="shared" si="21"/>
        <v>0</v>
      </c>
      <c r="AX19" s="40"/>
      <c r="AY19" s="32"/>
      <c r="AZ19" s="31">
        <f t="shared" si="22"/>
        <v>0</v>
      </c>
      <c r="BA19" s="32"/>
      <c r="BB19" s="32"/>
      <c r="BC19" s="31">
        <f t="shared" si="23"/>
        <v>0</v>
      </c>
      <c r="BD19" s="32">
        <f t="shared" si="24"/>
        <v>0</v>
      </c>
      <c r="BE19" s="32">
        <f t="shared" si="25"/>
        <v>0</v>
      </c>
      <c r="BF19" s="31">
        <f t="shared" si="26"/>
        <v>0</v>
      </c>
      <c r="BG19" s="32">
        <f t="shared" si="27"/>
        <v>0</v>
      </c>
      <c r="BH19" s="32">
        <f t="shared" si="28"/>
        <v>0</v>
      </c>
      <c r="BI19" s="31">
        <f t="shared" si="29"/>
        <v>0</v>
      </c>
      <c r="BJ19" s="32">
        <f t="shared" si="30"/>
        <v>0</v>
      </c>
      <c r="BK19" s="32">
        <f t="shared" si="31"/>
        <v>0</v>
      </c>
      <c r="BL19" s="31">
        <f t="shared" si="32"/>
        <v>0</v>
      </c>
      <c r="BM19" s="32">
        <f t="shared" si="33"/>
        <v>0</v>
      </c>
      <c r="BN19" s="32">
        <f t="shared" si="34"/>
        <v>0</v>
      </c>
      <c r="BO19" s="31">
        <f t="shared" si="35"/>
        <v>0</v>
      </c>
      <c r="BP19" s="32">
        <f t="shared" si="36"/>
        <v>0</v>
      </c>
      <c r="BQ19" s="32">
        <f t="shared" si="37"/>
        <v>0</v>
      </c>
      <c r="BR19" s="31">
        <f t="shared" si="38"/>
        <v>0</v>
      </c>
      <c r="BS19" s="32">
        <f t="shared" si="39"/>
        <v>0</v>
      </c>
      <c r="BT19" s="32">
        <f t="shared" si="40"/>
        <v>0</v>
      </c>
      <c r="BU19" s="31">
        <f t="shared" si="41"/>
        <v>0</v>
      </c>
      <c r="BV19" s="32">
        <f t="shared" si="42"/>
        <v>0</v>
      </c>
      <c r="BW19" s="32">
        <f t="shared" si="43"/>
        <v>0</v>
      </c>
      <c r="BX19" s="31">
        <f t="shared" si="44"/>
        <v>0</v>
      </c>
      <c r="BY19" s="32">
        <f t="shared" si="45"/>
        <v>0</v>
      </c>
      <c r="BZ19" s="32">
        <f t="shared" si="46"/>
        <v>0</v>
      </c>
      <c r="CA19" s="31">
        <f t="shared" si="47"/>
        <v>0</v>
      </c>
      <c r="CB19" s="33">
        <f t="shared" si="48"/>
        <v>0</v>
      </c>
      <c r="CC19" s="33">
        <f t="shared" si="49"/>
        <v>0</v>
      </c>
      <c r="CD19" s="35">
        <f t="shared" si="50"/>
        <v>0</v>
      </c>
      <c r="CE19" s="36">
        <f t="shared" si="51"/>
        <v>1304.22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14</v>
      </c>
      <c r="D20" s="32">
        <f t="shared" si="0"/>
        <v>12</v>
      </c>
      <c r="E20" s="32">
        <v>2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0"/>
      <c r="Q20" s="40"/>
      <c r="R20" s="40"/>
      <c r="S20" s="33">
        <f>'ILK EKRAN D-K ÜCR'!R15</f>
        <v>0</v>
      </c>
      <c r="T20" s="33">
        <f>'ILK EKRAN D-K ÜCR'!S15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32">
        <f t="shared" si="4"/>
        <v>2193.7199999999998</v>
      </c>
      <c r="Y20" s="32">
        <f t="shared" si="5"/>
        <v>2820.24</v>
      </c>
      <c r="Z20" s="31">
        <f t="shared" si="6"/>
        <v>626.52</v>
      </c>
      <c r="AA20" s="32">
        <f t="shared" si="7"/>
        <v>1397.1</v>
      </c>
      <c r="AB20" s="32">
        <f t="shared" si="8"/>
        <v>1993.73</v>
      </c>
      <c r="AC20" s="31">
        <f t="shared" si="9"/>
        <v>596.63</v>
      </c>
      <c r="AD20" s="33">
        <v>11.89</v>
      </c>
      <c r="AE20" s="32">
        <f t="shared" si="10"/>
        <v>142.68</v>
      </c>
      <c r="AF20" s="33">
        <v>16.96</v>
      </c>
      <c r="AG20" s="33">
        <f t="shared" si="11"/>
        <v>203.52</v>
      </c>
      <c r="AH20" s="34">
        <f t="shared" si="12"/>
        <v>60.84</v>
      </c>
      <c r="AI20" s="32">
        <f t="shared" si="13"/>
        <v>0</v>
      </c>
      <c r="AJ20" s="32">
        <f t="shared" si="14"/>
        <v>0</v>
      </c>
      <c r="AK20" s="31">
        <f t="shared" si="15"/>
        <v>0</v>
      </c>
      <c r="AL20" s="32">
        <f t="shared" si="16"/>
        <v>47.42</v>
      </c>
      <c r="AM20" s="32">
        <f t="shared" si="17"/>
        <v>67.650000000000006</v>
      </c>
      <c r="AN20" s="31">
        <f t="shared" si="18"/>
        <v>20.23</v>
      </c>
      <c r="AO20" s="40"/>
      <c r="AP20" s="32"/>
      <c r="AQ20" s="31">
        <f t="shared" si="19"/>
        <v>0</v>
      </c>
      <c r="AR20" s="40"/>
      <c r="AS20" s="32"/>
      <c r="AT20" s="31">
        <f t="shared" si="20"/>
        <v>0</v>
      </c>
      <c r="AU20" s="32"/>
      <c r="AV20" s="32"/>
      <c r="AW20" s="31">
        <f t="shared" si="21"/>
        <v>0</v>
      </c>
      <c r="AX20" s="40"/>
      <c r="AY20" s="32"/>
      <c r="AZ20" s="31">
        <f t="shared" si="22"/>
        <v>0</v>
      </c>
      <c r="BA20" s="32"/>
      <c r="BB20" s="32"/>
      <c r="BC20" s="31">
        <f t="shared" si="23"/>
        <v>0</v>
      </c>
      <c r="BD20" s="32">
        <f t="shared" si="24"/>
        <v>0</v>
      </c>
      <c r="BE20" s="32">
        <f t="shared" si="25"/>
        <v>0</v>
      </c>
      <c r="BF20" s="31">
        <f t="shared" si="26"/>
        <v>0</v>
      </c>
      <c r="BG20" s="32">
        <f t="shared" si="27"/>
        <v>0</v>
      </c>
      <c r="BH20" s="32">
        <f t="shared" si="28"/>
        <v>0</v>
      </c>
      <c r="BI20" s="31">
        <f t="shared" si="29"/>
        <v>0</v>
      </c>
      <c r="BJ20" s="32">
        <f t="shared" si="30"/>
        <v>0</v>
      </c>
      <c r="BK20" s="32">
        <f t="shared" si="31"/>
        <v>0</v>
      </c>
      <c r="BL20" s="31">
        <f t="shared" si="32"/>
        <v>0</v>
      </c>
      <c r="BM20" s="32">
        <f t="shared" si="33"/>
        <v>0</v>
      </c>
      <c r="BN20" s="32">
        <f t="shared" si="34"/>
        <v>0</v>
      </c>
      <c r="BO20" s="31">
        <f t="shared" si="35"/>
        <v>0</v>
      </c>
      <c r="BP20" s="32">
        <f t="shared" si="36"/>
        <v>0</v>
      </c>
      <c r="BQ20" s="32">
        <f t="shared" si="37"/>
        <v>0</v>
      </c>
      <c r="BR20" s="31">
        <f t="shared" si="38"/>
        <v>0</v>
      </c>
      <c r="BS20" s="32">
        <f t="shared" si="39"/>
        <v>0</v>
      </c>
      <c r="BT20" s="32">
        <f t="shared" si="40"/>
        <v>0</v>
      </c>
      <c r="BU20" s="31">
        <f t="shared" si="41"/>
        <v>0</v>
      </c>
      <c r="BV20" s="32">
        <f t="shared" si="42"/>
        <v>0</v>
      </c>
      <c r="BW20" s="32">
        <f t="shared" si="43"/>
        <v>0</v>
      </c>
      <c r="BX20" s="31">
        <f t="shared" si="44"/>
        <v>0</v>
      </c>
      <c r="BY20" s="32">
        <f t="shared" si="45"/>
        <v>0</v>
      </c>
      <c r="BZ20" s="32">
        <f t="shared" si="46"/>
        <v>0</v>
      </c>
      <c r="CA20" s="31">
        <f t="shared" si="47"/>
        <v>0</v>
      </c>
      <c r="CB20" s="33">
        <f t="shared" si="48"/>
        <v>0</v>
      </c>
      <c r="CC20" s="33">
        <f t="shared" si="49"/>
        <v>0</v>
      </c>
      <c r="CD20" s="35">
        <f t="shared" si="50"/>
        <v>0</v>
      </c>
      <c r="CE20" s="36">
        <f t="shared" si="51"/>
        <v>1304.22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14</v>
      </c>
      <c r="D21" s="32">
        <f t="shared" si="0"/>
        <v>12</v>
      </c>
      <c r="E21" s="32">
        <v>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40"/>
      <c r="Q21" s="40"/>
      <c r="R21" s="40"/>
      <c r="S21" s="33">
        <f>'ILK EKRAN D-K ÜCR'!R16</f>
        <v>0</v>
      </c>
      <c r="T21" s="33">
        <f>'ILK EKRAN D-K ÜCR'!S16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32">
        <f t="shared" si="4"/>
        <v>2193.7199999999998</v>
      </c>
      <c r="Y21" s="32">
        <f t="shared" si="5"/>
        <v>2820.24</v>
      </c>
      <c r="Z21" s="31">
        <f t="shared" si="6"/>
        <v>626.52</v>
      </c>
      <c r="AA21" s="32">
        <f t="shared" si="7"/>
        <v>1397.1</v>
      </c>
      <c r="AB21" s="32">
        <f t="shared" si="8"/>
        <v>1993.73</v>
      </c>
      <c r="AC21" s="31">
        <f t="shared" si="9"/>
        <v>596.63</v>
      </c>
      <c r="AD21" s="33">
        <v>11.89</v>
      </c>
      <c r="AE21" s="32">
        <f t="shared" si="10"/>
        <v>142.68</v>
      </c>
      <c r="AF21" s="33">
        <v>16.96</v>
      </c>
      <c r="AG21" s="33">
        <f t="shared" si="11"/>
        <v>203.52</v>
      </c>
      <c r="AH21" s="34">
        <f t="shared" si="12"/>
        <v>60.84</v>
      </c>
      <c r="AI21" s="32">
        <f t="shared" si="13"/>
        <v>0</v>
      </c>
      <c r="AJ21" s="32">
        <f t="shared" si="14"/>
        <v>0</v>
      </c>
      <c r="AK21" s="31">
        <f t="shared" si="15"/>
        <v>0</v>
      </c>
      <c r="AL21" s="32">
        <f t="shared" si="16"/>
        <v>47.42</v>
      </c>
      <c r="AM21" s="32">
        <f t="shared" si="17"/>
        <v>67.650000000000006</v>
      </c>
      <c r="AN21" s="31">
        <f t="shared" si="18"/>
        <v>20.23</v>
      </c>
      <c r="AO21" s="40"/>
      <c r="AP21" s="32"/>
      <c r="AQ21" s="31">
        <f t="shared" si="19"/>
        <v>0</v>
      </c>
      <c r="AR21" s="40"/>
      <c r="AS21" s="32"/>
      <c r="AT21" s="31">
        <f t="shared" si="20"/>
        <v>0</v>
      </c>
      <c r="AU21" s="32"/>
      <c r="AV21" s="32"/>
      <c r="AW21" s="31">
        <f t="shared" si="21"/>
        <v>0</v>
      </c>
      <c r="AX21" s="40"/>
      <c r="AY21" s="32"/>
      <c r="AZ21" s="31">
        <f t="shared" si="22"/>
        <v>0</v>
      </c>
      <c r="BA21" s="32"/>
      <c r="BB21" s="32"/>
      <c r="BC21" s="31">
        <f t="shared" si="23"/>
        <v>0</v>
      </c>
      <c r="BD21" s="32">
        <f t="shared" si="24"/>
        <v>0</v>
      </c>
      <c r="BE21" s="32">
        <f t="shared" si="25"/>
        <v>0</v>
      </c>
      <c r="BF21" s="31">
        <f t="shared" si="26"/>
        <v>0</v>
      </c>
      <c r="BG21" s="32">
        <f t="shared" si="27"/>
        <v>0</v>
      </c>
      <c r="BH21" s="32">
        <f t="shared" si="28"/>
        <v>0</v>
      </c>
      <c r="BI21" s="31">
        <f t="shared" si="29"/>
        <v>0</v>
      </c>
      <c r="BJ21" s="32">
        <f t="shared" si="30"/>
        <v>0</v>
      </c>
      <c r="BK21" s="32">
        <f t="shared" si="31"/>
        <v>0</v>
      </c>
      <c r="BL21" s="31">
        <f t="shared" si="32"/>
        <v>0</v>
      </c>
      <c r="BM21" s="32">
        <f t="shared" si="33"/>
        <v>0</v>
      </c>
      <c r="BN21" s="32">
        <f t="shared" si="34"/>
        <v>0</v>
      </c>
      <c r="BO21" s="31">
        <f t="shared" si="35"/>
        <v>0</v>
      </c>
      <c r="BP21" s="32">
        <f t="shared" si="36"/>
        <v>0</v>
      </c>
      <c r="BQ21" s="32">
        <f t="shared" si="37"/>
        <v>0</v>
      </c>
      <c r="BR21" s="31">
        <f t="shared" si="38"/>
        <v>0</v>
      </c>
      <c r="BS21" s="32">
        <f t="shared" si="39"/>
        <v>0</v>
      </c>
      <c r="BT21" s="32">
        <f t="shared" si="40"/>
        <v>0</v>
      </c>
      <c r="BU21" s="31">
        <f t="shared" si="41"/>
        <v>0</v>
      </c>
      <c r="BV21" s="32">
        <f t="shared" si="42"/>
        <v>0</v>
      </c>
      <c r="BW21" s="32">
        <f t="shared" si="43"/>
        <v>0</v>
      </c>
      <c r="BX21" s="31">
        <f t="shared" si="44"/>
        <v>0</v>
      </c>
      <c r="BY21" s="32">
        <f t="shared" si="45"/>
        <v>0</v>
      </c>
      <c r="BZ21" s="32">
        <f t="shared" si="46"/>
        <v>0</v>
      </c>
      <c r="CA21" s="31">
        <f t="shared" si="47"/>
        <v>0</v>
      </c>
      <c r="CB21" s="33">
        <f t="shared" si="48"/>
        <v>0</v>
      </c>
      <c r="CC21" s="33">
        <f t="shared" si="49"/>
        <v>0</v>
      </c>
      <c r="CD21" s="35">
        <f t="shared" si="50"/>
        <v>0</v>
      </c>
      <c r="CE21" s="36">
        <f t="shared" si="51"/>
        <v>1304.22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14</v>
      </c>
      <c r="D22" s="32">
        <f t="shared" si="0"/>
        <v>12</v>
      </c>
      <c r="E22" s="32">
        <v>2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0"/>
      <c r="Q22" s="40"/>
      <c r="R22" s="40"/>
      <c r="S22" s="33">
        <f>'ILK EKRAN D-K ÜCR'!R17</f>
        <v>0</v>
      </c>
      <c r="T22" s="33">
        <f>'ILK EKRAN D-K ÜCR'!S17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32">
        <f t="shared" si="4"/>
        <v>2193.7199999999998</v>
      </c>
      <c r="Y22" s="32">
        <f t="shared" si="5"/>
        <v>2820.24</v>
      </c>
      <c r="Z22" s="31">
        <f t="shared" si="6"/>
        <v>626.52</v>
      </c>
      <c r="AA22" s="32">
        <f t="shared" si="7"/>
        <v>1397.1</v>
      </c>
      <c r="AB22" s="32">
        <f t="shared" si="8"/>
        <v>1993.73</v>
      </c>
      <c r="AC22" s="31">
        <f t="shared" si="9"/>
        <v>596.63</v>
      </c>
      <c r="AD22" s="33">
        <v>11.89</v>
      </c>
      <c r="AE22" s="32">
        <f t="shared" si="10"/>
        <v>142.68</v>
      </c>
      <c r="AF22" s="33">
        <v>16.96</v>
      </c>
      <c r="AG22" s="33">
        <f t="shared" si="11"/>
        <v>203.52</v>
      </c>
      <c r="AH22" s="34">
        <f t="shared" si="12"/>
        <v>60.84</v>
      </c>
      <c r="AI22" s="32">
        <f t="shared" si="13"/>
        <v>0</v>
      </c>
      <c r="AJ22" s="32">
        <f t="shared" si="14"/>
        <v>0</v>
      </c>
      <c r="AK22" s="31">
        <f t="shared" si="15"/>
        <v>0</v>
      </c>
      <c r="AL22" s="32">
        <f t="shared" si="16"/>
        <v>47.42</v>
      </c>
      <c r="AM22" s="32">
        <f t="shared" si="17"/>
        <v>67.650000000000006</v>
      </c>
      <c r="AN22" s="31">
        <f t="shared" si="18"/>
        <v>20.23</v>
      </c>
      <c r="AO22" s="40"/>
      <c r="AP22" s="32"/>
      <c r="AQ22" s="31">
        <f t="shared" si="19"/>
        <v>0</v>
      </c>
      <c r="AR22" s="40"/>
      <c r="AS22" s="32"/>
      <c r="AT22" s="31">
        <f t="shared" si="20"/>
        <v>0</v>
      </c>
      <c r="AU22" s="32"/>
      <c r="AV22" s="32"/>
      <c r="AW22" s="31">
        <f t="shared" si="21"/>
        <v>0</v>
      </c>
      <c r="AX22" s="40"/>
      <c r="AY22" s="32"/>
      <c r="AZ22" s="31">
        <f t="shared" si="22"/>
        <v>0</v>
      </c>
      <c r="BA22" s="32"/>
      <c r="BB22" s="32"/>
      <c r="BC22" s="31">
        <f t="shared" si="23"/>
        <v>0</v>
      </c>
      <c r="BD22" s="32">
        <f t="shared" si="24"/>
        <v>0</v>
      </c>
      <c r="BE22" s="32">
        <f t="shared" si="25"/>
        <v>0</v>
      </c>
      <c r="BF22" s="31">
        <f t="shared" si="26"/>
        <v>0</v>
      </c>
      <c r="BG22" s="32">
        <f t="shared" si="27"/>
        <v>0</v>
      </c>
      <c r="BH22" s="32">
        <f t="shared" si="28"/>
        <v>0</v>
      </c>
      <c r="BI22" s="31">
        <f t="shared" si="29"/>
        <v>0</v>
      </c>
      <c r="BJ22" s="32">
        <f t="shared" si="30"/>
        <v>0</v>
      </c>
      <c r="BK22" s="32">
        <f t="shared" si="31"/>
        <v>0</v>
      </c>
      <c r="BL22" s="31">
        <f t="shared" si="32"/>
        <v>0</v>
      </c>
      <c r="BM22" s="32">
        <f t="shared" si="33"/>
        <v>0</v>
      </c>
      <c r="BN22" s="32">
        <f t="shared" si="34"/>
        <v>0</v>
      </c>
      <c r="BO22" s="31">
        <f t="shared" si="35"/>
        <v>0</v>
      </c>
      <c r="BP22" s="32">
        <f t="shared" si="36"/>
        <v>0</v>
      </c>
      <c r="BQ22" s="32">
        <f t="shared" si="37"/>
        <v>0</v>
      </c>
      <c r="BR22" s="31">
        <f t="shared" si="38"/>
        <v>0</v>
      </c>
      <c r="BS22" s="32">
        <f t="shared" si="39"/>
        <v>0</v>
      </c>
      <c r="BT22" s="32">
        <f t="shared" si="40"/>
        <v>0</v>
      </c>
      <c r="BU22" s="31">
        <f t="shared" si="41"/>
        <v>0</v>
      </c>
      <c r="BV22" s="32">
        <f t="shared" si="42"/>
        <v>0</v>
      </c>
      <c r="BW22" s="32">
        <f t="shared" si="43"/>
        <v>0</v>
      </c>
      <c r="BX22" s="31">
        <f t="shared" si="44"/>
        <v>0</v>
      </c>
      <c r="BY22" s="32">
        <f t="shared" si="45"/>
        <v>0</v>
      </c>
      <c r="BZ22" s="32">
        <f t="shared" si="46"/>
        <v>0</v>
      </c>
      <c r="CA22" s="31">
        <f t="shared" si="47"/>
        <v>0</v>
      </c>
      <c r="CB22" s="33">
        <f t="shared" si="48"/>
        <v>0</v>
      </c>
      <c r="CC22" s="33">
        <f t="shared" si="49"/>
        <v>0</v>
      </c>
      <c r="CD22" s="35">
        <f t="shared" si="50"/>
        <v>0</v>
      </c>
      <c r="CE22" s="36">
        <f t="shared" si="51"/>
        <v>1304.22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14</v>
      </c>
      <c r="D23" s="32">
        <f t="shared" si="0"/>
        <v>12</v>
      </c>
      <c r="E23" s="32">
        <v>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0"/>
      <c r="Q23" s="40"/>
      <c r="R23" s="40"/>
      <c r="S23" s="33">
        <f>'ILK EKRAN D-K ÜCR'!R18</f>
        <v>0</v>
      </c>
      <c r="T23" s="33">
        <f>'ILK EKRAN D-K ÜCR'!S18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32">
        <f t="shared" si="4"/>
        <v>2193.7199999999998</v>
      </c>
      <c r="Y23" s="32">
        <f t="shared" si="5"/>
        <v>2820.24</v>
      </c>
      <c r="Z23" s="31">
        <f t="shared" si="6"/>
        <v>626.52</v>
      </c>
      <c r="AA23" s="32">
        <f t="shared" si="7"/>
        <v>1397.1</v>
      </c>
      <c r="AB23" s="32">
        <f t="shared" si="8"/>
        <v>1993.73</v>
      </c>
      <c r="AC23" s="31">
        <f t="shared" si="9"/>
        <v>596.63</v>
      </c>
      <c r="AD23" s="33">
        <v>11.89</v>
      </c>
      <c r="AE23" s="32">
        <f t="shared" si="10"/>
        <v>142.68</v>
      </c>
      <c r="AF23" s="33">
        <v>16.96</v>
      </c>
      <c r="AG23" s="33">
        <f t="shared" si="11"/>
        <v>203.52</v>
      </c>
      <c r="AH23" s="34">
        <f t="shared" si="12"/>
        <v>60.84</v>
      </c>
      <c r="AI23" s="32">
        <f t="shared" si="13"/>
        <v>0</v>
      </c>
      <c r="AJ23" s="32">
        <f t="shared" si="14"/>
        <v>0</v>
      </c>
      <c r="AK23" s="31">
        <f t="shared" si="15"/>
        <v>0</v>
      </c>
      <c r="AL23" s="32">
        <f t="shared" si="16"/>
        <v>47.42</v>
      </c>
      <c r="AM23" s="32">
        <f t="shared" si="17"/>
        <v>67.650000000000006</v>
      </c>
      <c r="AN23" s="31">
        <f t="shared" si="18"/>
        <v>20.23</v>
      </c>
      <c r="AO23" s="40"/>
      <c r="AP23" s="32"/>
      <c r="AQ23" s="31">
        <f t="shared" si="19"/>
        <v>0</v>
      </c>
      <c r="AR23" s="40"/>
      <c r="AS23" s="32"/>
      <c r="AT23" s="31">
        <f t="shared" si="20"/>
        <v>0</v>
      </c>
      <c r="AU23" s="32"/>
      <c r="AV23" s="32"/>
      <c r="AW23" s="31">
        <f t="shared" si="21"/>
        <v>0</v>
      </c>
      <c r="AX23" s="40"/>
      <c r="AY23" s="32"/>
      <c r="AZ23" s="31">
        <f t="shared" si="22"/>
        <v>0</v>
      </c>
      <c r="BA23" s="32"/>
      <c r="BB23" s="32"/>
      <c r="BC23" s="31">
        <f t="shared" si="23"/>
        <v>0</v>
      </c>
      <c r="BD23" s="32">
        <f t="shared" si="24"/>
        <v>0</v>
      </c>
      <c r="BE23" s="32">
        <f t="shared" si="25"/>
        <v>0</v>
      </c>
      <c r="BF23" s="31">
        <f t="shared" si="26"/>
        <v>0</v>
      </c>
      <c r="BG23" s="32">
        <f t="shared" si="27"/>
        <v>0</v>
      </c>
      <c r="BH23" s="32">
        <f t="shared" si="28"/>
        <v>0</v>
      </c>
      <c r="BI23" s="31">
        <f t="shared" si="29"/>
        <v>0</v>
      </c>
      <c r="BJ23" s="32">
        <f t="shared" si="30"/>
        <v>0</v>
      </c>
      <c r="BK23" s="32">
        <f t="shared" si="31"/>
        <v>0</v>
      </c>
      <c r="BL23" s="31">
        <f t="shared" si="32"/>
        <v>0</v>
      </c>
      <c r="BM23" s="32">
        <f t="shared" si="33"/>
        <v>0</v>
      </c>
      <c r="BN23" s="32">
        <f t="shared" si="34"/>
        <v>0</v>
      </c>
      <c r="BO23" s="31">
        <f t="shared" si="35"/>
        <v>0</v>
      </c>
      <c r="BP23" s="32">
        <f t="shared" si="36"/>
        <v>0</v>
      </c>
      <c r="BQ23" s="32">
        <f t="shared" si="37"/>
        <v>0</v>
      </c>
      <c r="BR23" s="31">
        <f t="shared" si="38"/>
        <v>0</v>
      </c>
      <c r="BS23" s="32">
        <f t="shared" si="39"/>
        <v>0</v>
      </c>
      <c r="BT23" s="32">
        <f t="shared" si="40"/>
        <v>0</v>
      </c>
      <c r="BU23" s="31">
        <f t="shared" si="41"/>
        <v>0</v>
      </c>
      <c r="BV23" s="32">
        <f t="shared" si="42"/>
        <v>0</v>
      </c>
      <c r="BW23" s="32">
        <f t="shared" si="43"/>
        <v>0</v>
      </c>
      <c r="BX23" s="31">
        <f t="shared" si="44"/>
        <v>0</v>
      </c>
      <c r="BY23" s="32">
        <f t="shared" si="45"/>
        <v>0</v>
      </c>
      <c r="BZ23" s="32">
        <f t="shared" si="46"/>
        <v>0</v>
      </c>
      <c r="CA23" s="31">
        <f t="shared" si="47"/>
        <v>0</v>
      </c>
      <c r="CB23" s="33">
        <f t="shared" si="48"/>
        <v>0</v>
      </c>
      <c r="CC23" s="33">
        <f t="shared" si="49"/>
        <v>0</v>
      </c>
      <c r="CD23" s="35">
        <f t="shared" si="50"/>
        <v>0</v>
      </c>
      <c r="CE23" s="36">
        <f t="shared" si="51"/>
        <v>1304.22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14</v>
      </c>
      <c r="D24" s="32">
        <f t="shared" si="0"/>
        <v>12</v>
      </c>
      <c r="E24" s="32">
        <v>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0"/>
      <c r="Q24" s="40"/>
      <c r="R24" s="40"/>
      <c r="S24" s="33">
        <f>'ILK EKRAN D-K ÜCR'!R19</f>
        <v>0</v>
      </c>
      <c r="T24" s="33">
        <f>'ILK EKRAN D-K ÜCR'!S19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32">
        <f t="shared" si="4"/>
        <v>2193.7199999999998</v>
      </c>
      <c r="Y24" s="32">
        <f t="shared" si="5"/>
        <v>2820.24</v>
      </c>
      <c r="Z24" s="31">
        <f t="shared" si="6"/>
        <v>626.52</v>
      </c>
      <c r="AA24" s="32">
        <f t="shared" si="7"/>
        <v>1397.1</v>
      </c>
      <c r="AB24" s="32">
        <f t="shared" si="8"/>
        <v>1993.73</v>
      </c>
      <c r="AC24" s="31">
        <f t="shared" si="9"/>
        <v>596.63</v>
      </c>
      <c r="AD24" s="33">
        <v>11.89</v>
      </c>
      <c r="AE24" s="32">
        <f t="shared" si="10"/>
        <v>142.68</v>
      </c>
      <c r="AF24" s="33">
        <v>16.96</v>
      </c>
      <c r="AG24" s="33">
        <f t="shared" si="11"/>
        <v>203.52</v>
      </c>
      <c r="AH24" s="34">
        <f t="shared" si="12"/>
        <v>60.84</v>
      </c>
      <c r="AI24" s="32">
        <f t="shared" si="13"/>
        <v>0</v>
      </c>
      <c r="AJ24" s="32">
        <f t="shared" si="14"/>
        <v>0</v>
      </c>
      <c r="AK24" s="31">
        <f t="shared" si="15"/>
        <v>0</v>
      </c>
      <c r="AL24" s="32">
        <f t="shared" si="16"/>
        <v>47.42</v>
      </c>
      <c r="AM24" s="32">
        <f t="shared" si="17"/>
        <v>67.650000000000006</v>
      </c>
      <c r="AN24" s="31">
        <f t="shared" si="18"/>
        <v>20.23</v>
      </c>
      <c r="AO24" s="40"/>
      <c r="AP24" s="32"/>
      <c r="AQ24" s="31">
        <f t="shared" si="19"/>
        <v>0</v>
      </c>
      <c r="AR24" s="40"/>
      <c r="AS24" s="32"/>
      <c r="AT24" s="31">
        <f t="shared" si="20"/>
        <v>0</v>
      </c>
      <c r="AU24" s="32"/>
      <c r="AV24" s="32"/>
      <c r="AW24" s="31">
        <f t="shared" si="21"/>
        <v>0</v>
      </c>
      <c r="AX24" s="40"/>
      <c r="AY24" s="32"/>
      <c r="AZ24" s="31">
        <f t="shared" si="22"/>
        <v>0</v>
      </c>
      <c r="BA24" s="32"/>
      <c r="BB24" s="32"/>
      <c r="BC24" s="31">
        <f t="shared" si="23"/>
        <v>0</v>
      </c>
      <c r="BD24" s="32">
        <f t="shared" si="24"/>
        <v>0</v>
      </c>
      <c r="BE24" s="32">
        <f t="shared" si="25"/>
        <v>0</v>
      </c>
      <c r="BF24" s="31">
        <f t="shared" si="26"/>
        <v>0</v>
      </c>
      <c r="BG24" s="32">
        <f t="shared" si="27"/>
        <v>0</v>
      </c>
      <c r="BH24" s="32">
        <f t="shared" si="28"/>
        <v>0</v>
      </c>
      <c r="BI24" s="31">
        <f t="shared" si="29"/>
        <v>0</v>
      </c>
      <c r="BJ24" s="32">
        <f t="shared" si="30"/>
        <v>0</v>
      </c>
      <c r="BK24" s="32">
        <f t="shared" si="31"/>
        <v>0</v>
      </c>
      <c r="BL24" s="31">
        <f t="shared" si="32"/>
        <v>0</v>
      </c>
      <c r="BM24" s="32">
        <f t="shared" si="33"/>
        <v>0</v>
      </c>
      <c r="BN24" s="32">
        <f t="shared" si="34"/>
        <v>0</v>
      </c>
      <c r="BO24" s="31">
        <f t="shared" si="35"/>
        <v>0</v>
      </c>
      <c r="BP24" s="32">
        <f t="shared" si="36"/>
        <v>0</v>
      </c>
      <c r="BQ24" s="32">
        <f t="shared" si="37"/>
        <v>0</v>
      </c>
      <c r="BR24" s="31">
        <f t="shared" si="38"/>
        <v>0</v>
      </c>
      <c r="BS24" s="32">
        <f t="shared" si="39"/>
        <v>0</v>
      </c>
      <c r="BT24" s="32">
        <f t="shared" si="40"/>
        <v>0</v>
      </c>
      <c r="BU24" s="31">
        <f t="shared" si="41"/>
        <v>0</v>
      </c>
      <c r="BV24" s="32">
        <f t="shared" si="42"/>
        <v>0</v>
      </c>
      <c r="BW24" s="32">
        <f t="shared" si="43"/>
        <v>0</v>
      </c>
      <c r="BX24" s="31">
        <f t="shared" si="44"/>
        <v>0</v>
      </c>
      <c r="BY24" s="32">
        <f t="shared" si="45"/>
        <v>0</v>
      </c>
      <c r="BZ24" s="32">
        <f t="shared" si="46"/>
        <v>0</v>
      </c>
      <c r="CA24" s="31">
        <f t="shared" si="47"/>
        <v>0</v>
      </c>
      <c r="CB24" s="33">
        <f t="shared" si="48"/>
        <v>0</v>
      </c>
      <c r="CC24" s="33">
        <f t="shared" si="49"/>
        <v>0</v>
      </c>
      <c r="CD24" s="35">
        <f t="shared" si="50"/>
        <v>0</v>
      </c>
      <c r="CE24" s="36">
        <f t="shared" si="51"/>
        <v>1304.22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14</v>
      </c>
      <c r="D25" s="32">
        <f t="shared" si="0"/>
        <v>12</v>
      </c>
      <c r="E25" s="32">
        <v>2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40"/>
      <c r="Q25" s="40"/>
      <c r="R25" s="40"/>
      <c r="S25" s="33">
        <f>'ILK EKRAN D-K ÜCR'!R20</f>
        <v>0</v>
      </c>
      <c r="T25" s="33">
        <f>'ILK EKRAN D-K ÜCR'!S20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32">
        <f t="shared" si="4"/>
        <v>2193.7199999999998</v>
      </c>
      <c r="Y25" s="32">
        <f t="shared" si="5"/>
        <v>2820.24</v>
      </c>
      <c r="Z25" s="31">
        <f t="shared" si="6"/>
        <v>626.52</v>
      </c>
      <c r="AA25" s="32">
        <f t="shared" si="7"/>
        <v>1397.1</v>
      </c>
      <c r="AB25" s="32">
        <f t="shared" si="8"/>
        <v>1993.73</v>
      </c>
      <c r="AC25" s="31">
        <f t="shared" si="9"/>
        <v>596.63</v>
      </c>
      <c r="AD25" s="33">
        <v>11.89</v>
      </c>
      <c r="AE25" s="32">
        <f t="shared" si="10"/>
        <v>142.68</v>
      </c>
      <c r="AF25" s="33">
        <v>16.96</v>
      </c>
      <c r="AG25" s="33">
        <f t="shared" si="11"/>
        <v>203.52</v>
      </c>
      <c r="AH25" s="34">
        <f t="shared" si="12"/>
        <v>60.84</v>
      </c>
      <c r="AI25" s="32">
        <f t="shared" si="13"/>
        <v>0</v>
      </c>
      <c r="AJ25" s="32">
        <f t="shared" si="14"/>
        <v>0</v>
      </c>
      <c r="AK25" s="31">
        <f t="shared" si="15"/>
        <v>0</v>
      </c>
      <c r="AL25" s="32">
        <f t="shared" si="16"/>
        <v>47.42</v>
      </c>
      <c r="AM25" s="32">
        <f t="shared" si="17"/>
        <v>67.650000000000006</v>
      </c>
      <c r="AN25" s="31">
        <f t="shared" si="18"/>
        <v>20.23</v>
      </c>
      <c r="AO25" s="40"/>
      <c r="AP25" s="32"/>
      <c r="AQ25" s="31">
        <f t="shared" si="19"/>
        <v>0</v>
      </c>
      <c r="AR25" s="40"/>
      <c r="AS25" s="32"/>
      <c r="AT25" s="31">
        <f t="shared" si="20"/>
        <v>0</v>
      </c>
      <c r="AU25" s="32"/>
      <c r="AV25" s="32"/>
      <c r="AW25" s="31">
        <f t="shared" si="21"/>
        <v>0</v>
      </c>
      <c r="AX25" s="40"/>
      <c r="AY25" s="32"/>
      <c r="AZ25" s="31">
        <f t="shared" si="22"/>
        <v>0</v>
      </c>
      <c r="BA25" s="32"/>
      <c r="BB25" s="32"/>
      <c r="BC25" s="31">
        <f t="shared" si="23"/>
        <v>0</v>
      </c>
      <c r="BD25" s="32">
        <f t="shared" si="24"/>
        <v>0</v>
      </c>
      <c r="BE25" s="32">
        <f t="shared" si="25"/>
        <v>0</v>
      </c>
      <c r="BF25" s="31">
        <f t="shared" si="26"/>
        <v>0</v>
      </c>
      <c r="BG25" s="32">
        <f t="shared" si="27"/>
        <v>0</v>
      </c>
      <c r="BH25" s="32">
        <f t="shared" si="28"/>
        <v>0</v>
      </c>
      <c r="BI25" s="31">
        <f t="shared" si="29"/>
        <v>0</v>
      </c>
      <c r="BJ25" s="32">
        <f t="shared" si="30"/>
        <v>0</v>
      </c>
      <c r="BK25" s="32">
        <f t="shared" si="31"/>
        <v>0</v>
      </c>
      <c r="BL25" s="31">
        <f t="shared" si="32"/>
        <v>0</v>
      </c>
      <c r="BM25" s="32">
        <f t="shared" si="33"/>
        <v>0</v>
      </c>
      <c r="BN25" s="32">
        <f t="shared" si="34"/>
        <v>0</v>
      </c>
      <c r="BO25" s="31">
        <f t="shared" si="35"/>
        <v>0</v>
      </c>
      <c r="BP25" s="32">
        <f t="shared" si="36"/>
        <v>0</v>
      </c>
      <c r="BQ25" s="32">
        <f t="shared" si="37"/>
        <v>0</v>
      </c>
      <c r="BR25" s="31">
        <f t="shared" si="38"/>
        <v>0</v>
      </c>
      <c r="BS25" s="32">
        <f t="shared" si="39"/>
        <v>0</v>
      </c>
      <c r="BT25" s="32">
        <f t="shared" si="40"/>
        <v>0</v>
      </c>
      <c r="BU25" s="31">
        <f t="shared" si="41"/>
        <v>0</v>
      </c>
      <c r="BV25" s="32">
        <f t="shared" si="42"/>
        <v>0</v>
      </c>
      <c r="BW25" s="32">
        <f t="shared" si="43"/>
        <v>0</v>
      </c>
      <c r="BX25" s="31">
        <f t="shared" si="44"/>
        <v>0</v>
      </c>
      <c r="BY25" s="32">
        <f t="shared" si="45"/>
        <v>0</v>
      </c>
      <c r="BZ25" s="32">
        <f t="shared" si="46"/>
        <v>0</v>
      </c>
      <c r="CA25" s="31">
        <f t="shared" si="47"/>
        <v>0</v>
      </c>
      <c r="CB25" s="33">
        <f t="shared" si="48"/>
        <v>0</v>
      </c>
      <c r="CC25" s="33">
        <f t="shared" si="49"/>
        <v>0</v>
      </c>
      <c r="CD25" s="35">
        <f t="shared" si="50"/>
        <v>0</v>
      </c>
      <c r="CE25" s="36">
        <f t="shared" si="51"/>
        <v>1304.22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14</v>
      </c>
      <c r="D26" s="32">
        <f t="shared" si="0"/>
        <v>12</v>
      </c>
      <c r="E26" s="32">
        <v>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40"/>
      <c r="Q26" s="40"/>
      <c r="R26" s="40"/>
      <c r="S26" s="33">
        <f>'ILK EKRAN D-K ÜCR'!R21</f>
        <v>0</v>
      </c>
      <c r="T26" s="33">
        <f>'ILK EKRAN D-K ÜCR'!S21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32">
        <f t="shared" si="4"/>
        <v>2193.7199999999998</v>
      </c>
      <c r="Y26" s="32">
        <f t="shared" si="5"/>
        <v>2820.24</v>
      </c>
      <c r="Z26" s="31">
        <f t="shared" si="6"/>
        <v>626.52</v>
      </c>
      <c r="AA26" s="32">
        <f t="shared" si="7"/>
        <v>1397.1</v>
      </c>
      <c r="AB26" s="32">
        <f t="shared" si="8"/>
        <v>1993.73</v>
      </c>
      <c r="AC26" s="31">
        <f t="shared" si="9"/>
        <v>596.63</v>
      </c>
      <c r="AD26" s="33">
        <v>11.89</v>
      </c>
      <c r="AE26" s="32">
        <f t="shared" si="10"/>
        <v>142.68</v>
      </c>
      <c r="AF26" s="33">
        <v>16.96</v>
      </c>
      <c r="AG26" s="33">
        <f t="shared" si="11"/>
        <v>203.52</v>
      </c>
      <c r="AH26" s="34">
        <f t="shared" si="12"/>
        <v>60.84</v>
      </c>
      <c r="AI26" s="32">
        <f t="shared" si="13"/>
        <v>0</v>
      </c>
      <c r="AJ26" s="32">
        <f t="shared" si="14"/>
        <v>0</v>
      </c>
      <c r="AK26" s="31">
        <f t="shared" si="15"/>
        <v>0</v>
      </c>
      <c r="AL26" s="32">
        <f t="shared" si="16"/>
        <v>47.42</v>
      </c>
      <c r="AM26" s="32">
        <f t="shared" si="17"/>
        <v>67.650000000000006</v>
      </c>
      <c r="AN26" s="31">
        <f t="shared" si="18"/>
        <v>20.23</v>
      </c>
      <c r="AO26" s="40"/>
      <c r="AP26" s="32"/>
      <c r="AQ26" s="31">
        <f t="shared" si="19"/>
        <v>0</v>
      </c>
      <c r="AR26" s="40"/>
      <c r="AS26" s="32"/>
      <c r="AT26" s="31">
        <f t="shared" si="20"/>
        <v>0</v>
      </c>
      <c r="AU26" s="32"/>
      <c r="AV26" s="32"/>
      <c r="AW26" s="31">
        <f t="shared" si="21"/>
        <v>0</v>
      </c>
      <c r="AX26" s="40"/>
      <c r="AY26" s="32"/>
      <c r="AZ26" s="31">
        <f t="shared" si="22"/>
        <v>0</v>
      </c>
      <c r="BA26" s="32"/>
      <c r="BB26" s="32"/>
      <c r="BC26" s="31">
        <f t="shared" si="23"/>
        <v>0</v>
      </c>
      <c r="BD26" s="32">
        <f t="shared" si="24"/>
        <v>0</v>
      </c>
      <c r="BE26" s="32">
        <f t="shared" si="25"/>
        <v>0</v>
      </c>
      <c r="BF26" s="31">
        <f t="shared" si="26"/>
        <v>0</v>
      </c>
      <c r="BG26" s="32">
        <f t="shared" si="27"/>
        <v>0</v>
      </c>
      <c r="BH26" s="32">
        <f t="shared" si="28"/>
        <v>0</v>
      </c>
      <c r="BI26" s="31">
        <f t="shared" si="29"/>
        <v>0</v>
      </c>
      <c r="BJ26" s="32">
        <f t="shared" si="30"/>
        <v>0</v>
      </c>
      <c r="BK26" s="32">
        <f t="shared" si="31"/>
        <v>0</v>
      </c>
      <c r="BL26" s="31">
        <f t="shared" si="32"/>
        <v>0</v>
      </c>
      <c r="BM26" s="32">
        <f t="shared" si="33"/>
        <v>0</v>
      </c>
      <c r="BN26" s="32">
        <f t="shared" si="34"/>
        <v>0</v>
      </c>
      <c r="BO26" s="31">
        <f t="shared" si="35"/>
        <v>0</v>
      </c>
      <c r="BP26" s="32">
        <f t="shared" si="36"/>
        <v>0</v>
      </c>
      <c r="BQ26" s="32">
        <f t="shared" si="37"/>
        <v>0</v>
      </c>
      <c r="BR26" s="31">
        <f t="shared" si="38"/>
        <v>0</v>
      </c>
      <c r="BS26" s="32">
        <f t="shared" si="39"/>
        <v>0</v>
      </c>
      <c r="BT26" s="32">
        <f t="shared" si="40"/>
        <v>0</v>
      </c>
      <c r="BU26" s="31">
        <f t="shared" si="41"/>
        <v>0</v>
      </c>
      <c r="BV26" s="32">
        <f t="shared" si="42"/>
        <v>0</v>
      </c>
      <c r="BW26" s="32">
        <f t="shared" si="43"/>
        <v>0</v>
      </c>
      <c r="BX26" s="31">
        <f t="shared" si="44"/>
        <v>0</v>
      </c>
      <c r="BY26" s="32">
        <f t="shared" si="45"/>
        <v>0</v>
      </c>
      <c r="BZ26" s="32">
        <f t="shared" si="46"/>
        <v>0</v>
      </c>
      <c r="CA26" s="31">
        <f t="shared" si="47"/>
        <v>0</v>
      </c>
      <c r="CB26" s="33">
        <f t="shared" si="48"/>
        <v>0</v>
      </c>
      <c r="CC26" s="33">
        <f t="shared" si="49"/>
        <v>0</v>
      </c>
      <c r="CD26" s="35">
        <f t="shared" si="50"/>
        <v>0</v>
      </c>
      <c r="CE26" s="36">
        <f t="shared" si="51"/>
        <v>1304.22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14</v>
      </c>
      <c r="D27" s="32">
        <f t="shared" si="0"/>
        <v>12</v>
      </c>
      <c r="E27" s="32">
        <v>2</v>
      </c>
      <c r="F27" s="40"/>
      <c r="G27" s="40"/>
      <c r="H27" s="40"/>
      <c r="I27" s="32"/>
      <c r="J27" s="32"/>
      <c r="K27" s="40"/>
      <c r="L27" s="40"/>
      <c r="M27" s="40"/>
      <c r="N27" s="40"/>
      <c r="O27" s="40"/>
      <c r="P27" s="40"/>
      <c r="Q27" s="40"/>
      <c r="R27" s="40"/>
      <c r="S27" s="33">
        <f>'ILK EKRAN D-K ÜCR'!R22</f>
        <v>0</v>
      </c>
      <c r="T27" s="33">
        <f>'ILK EKRAN D-K ÜCR'!S22</f>
        <v>0</v>
      </c>
      <c r="U27" s="32">
        <f t="shared" si="1"/>
        <v>0</v>
      </c>
      <c r="V27" s="32">
        <f t="shared" si="2"/>
        <v>0</v>
      </c>
      <c r="W27" s="31">
        <f t="shared" si="3"/>
        <v>0</v>
      </c>
      <c r="X27" s="32">
        <f t="shared" si="4"/>
        <v>2193.7199999999998</v>
      </c>
      <c r="Y27" s="32">
        <f t="shared" si="5"/>
        <v>2820.24</v>
      </c>
      <c r="Z27" s="31">
        <f t="shared" si="6"/>
        <v>626.52</v>
      </c>
      <c r="AA27" s="32">
        <f t="shared" si="7"/>
        <v>1397.1</v>
      </c>
      <c r="AB27" s="32">
        <f t="shared" si="8"/>
        <v>1993.73</v>
      </c>
      <c r="AC27" s="31">
        <f t="shared" si="9"/>
        <v>596.63</v>
      </c>
      <c r="AD27" s="33">
        <v>11.89</v>
      </c>
      <c r="AE27" s="32">
        <f t="shared" si="10"/>
        <v>142.68</v>
      </c>
      <c r="AF27" s="33">
        <v>16.96</v>
      </c>
      <c r="AG27" s="33">
        <f t="shared" si="11"/>
        <v>203.52</v>
      </c>
      <c r="AH27" s="34">
        <f t="shared" si="12"/>
        <v>60.84</v>
      </c>
      <c r="AI27" s="32">
        <f t="shared" si="13"/>
        <v>0</v>
      </c>
      <c r="AJ27" s="32">
        <f t="shared" si="14"/>
        <v>0</v>
      </c>
      <c r="AK27" s="31">
        <f t="shared" si="15"/>
        <v>0</v>
      </c>
      <c r="AL27" s="32">
        <f>15*3/31*14</f>
        <v>20.32</v>
      </c>
      <c r="AM27" s="32">
        <f>21.4*3/31*14</f>
        <v>28.99</v>
      </c>
      <c r="AN27" s="31">
        <f t="shared" ref="AN27:AN30" si="52">AM27-AL27</f>
        <v>8.67</v>
      </c>
      <c r="AO27" s="40"/>
      <c r="AP27" s="32"/>
      <c r="AQ27" s="31">
        <f t="shared" si="19"/>
        <v>0</v>
      </c>
      <c r="AR27" s="40"/>
      <c r="AS27" s="32"/>
      <c r="AT27" s="31">
        <f t="shared" si="20"/>
        <v>0</v>
      </c>
      <c r="AU27" s="32"/>
      <c r="AV27" s="32"/>
      <c r="AW27" s="31">
        <f t="shared" si="21"/>
        <v>0</v>
      </c>
      <c r="AX27" s="40"/>
      <c r="AY27" s="32"/>
      <c r="AZ27" s="31">
        <f t="shared" si="22"/>
        <v>0</v>
      </c>
      <c r="BA27" s="32"/>
      <c r="BB27" s="32"/>
      <c r="BC27" s="31">
        <f t="shared" si="23"/>
        <v>0</v>
      </c>
      <c r="BD27" s="32">
        <f t="shared" si="24"/>
        <v>0</v>
      </c>
      <c r="BE27" s="32">
        <f t="shared" si="25"/>
        <v>0</v>
      </c>
      <c r="BF27" s="31">
        <f t="shared" si="26"/>
        <v>0</v>
      </c>
      <c r="BG27" s="32">
        <f t="shared" si="27"/>
        <v>0</v>
      </c>
      <c r="BH27" s="32">
        <f t="shared" si="28"/>
        <v>0</v>
      </c>
      <c r="BI27" s="31">
        <f t="shared" si="29"/>
        <v>0</v>
      </c>
      <c r="BJ27" s="32">
        <f t="shared" si="30"/>
        <v>0</v>
      </c>
      <c r="BK27" s="32">
        <f t="shared" si="31"/>
        <v>0</v>
      </c>
      <c r="BL27" s="31">
        <f t="shared" si="32"/>
        <v>0</v>
      </c>
      <c r="BM27" s="32">
        <f t="shared" si="33"/>
        <v>0</v>
      </c>
      <c r="BN27" s="32">
        <f t="shared" si="34"/>
        <v>0</v>
      </c>
      <c r="BO27" s="31">
        <f t="shared" si="35"/>
        <v>0</v>
      </c>
      <c r="BP27" s="32">
        <f t="shared" si="36"/>
        <v>0</v>
      </c>
      <c r="BQ27" s="32">
        <f t="shared" si="37"/>
        <v>0</v>
      </c>
      <c r="BR27" s="31">
        <f t="shared" si="38"/>
        <v>0</v>
      </c>
      <c r="BS27" s="32">
        <f t="shared" si="39"/>
        <v>0</v>
      </c>
      <c r="BT27" s="32">
        <f>(T27*2)*M27</f>
        <v>0</v>
      </c>
      <c r="BU27" s="31">
        <f t="shared" si="41"/>
        <v>0</v>
      </c>
      <c r="BV27" s="32">
        <f t="shared" si="42"/>
        <v>0</v>
      </c>
      <c r="BW27" s="32">
        <f t="shared" si="43"/>
        <v>0</v>
      </c>
      <c r="BX27" s="31">
        <f t="shared" si="44"/>
        <v>0</v>
      </c>
      <c r="BY27" s="32">
        <f t="shared" si="45"/>
        <v>0</v>
      </c>
      <c r="BZ27" s="32">
        <f t="shared" si="46"/>
        <v>0</v>
      </c>
      <c r="CA27" s="31">
        <f t="shared" si="47"/>
        <v>0</v>
      </c>
      <c r="CB27" s="33">
        <f t="shared" si="48"/>
        <v>0</v>
      </c>
      <c r="CC27" s="33">
        <f t="shared" si="49"/>
        <v>0</v>
      </c>
      <c r="CD27" s="35">
        <f t="shared" si="50"/>
        <v>0</v>
      </c>
      <c r="CE27" s="36">
        <f t="shared" si="51"/>
        <v>1292.6600000000001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14</v>
      </c>
      <c r="D28" s="32">
        <f t="shared" si="0"/>
        <v>12</v>
      </c>
      <c r="E28" s="32">
        <v>2</v>
      </c>
      <c r="F28" s="40"/>
      <c r="G28" s="40"/>
      <c r="H28" s="40"/>
      <c r="I28" s="32"/>
      <c r="J28" s="32"/>
      <c r="K28" s="40"/>
      <c r="L28" s="40"/>
      <c r="M28" s="40"/>
      <c r="N28" s="40"/>
      <c r="O28" s="40"/>
      <c r="P28" s="40"/>
      <c r="Q28" s="40"/>
      <c r="R28" s="40"/>
      <c r="S28" s="33">
        <f>'ILK EKRAN D-K ÜCR'!R23</f>
        <v>0</v>
      </c>
      <c r="T28" s="33">
        <f>'ILK EKRAN D-K ÜCR'!S23</f>
        <v>0</v>
      </c>
      <c r="U28" s="32">
        <f t="shared" si="1"/>
        <v>0</v>
      </c>
      <c r="V28" s="32">
        <f t="shared" si="2"/>
        <v>0</v>
      </c>
      <c r="W28" s="31">
        <f t="shared" si="3"/>
        <v>0</v>
      </c>
      <c r="X28" s="32">
        <f t="shared" si="4"/>
        <v>2193.7199999999998</v>
      </c>
      <c r="Y28" s="32">
        <f t="shared" si="5"/>
        <v>2820.24</v>
      </c>
      <c r="Z28" s="31">
        <f t="shared" si="6"/>
        <v>626.52</v>
      </c>
      <c r="AA28" s="32">
        <f t="shared" si="7"/>
        <v>1397.1</v>
      </c>
      <c r="AB28" s="32">
        <f t="shared" si="8"/>
        <v>1993.73</v>
      </c>
      <c r="AC28" s="31">
        <f t="shared" si="9"/>
        <v>596.63</v>
      </c>
      <c r="AD28" s="33">
        <v>11.89</v>
      </c>
      <c r="AE28" s="32">
        <f t="shared" si="10"/>
        <v>142.68</v>
      </c>
      <c r="AF28" s="33">
        <v>16.96</v>
      </c>
      <c r="AG28" s="33">
        <f t="shared" si="11"/>
        <v>203.52</v>
      </c>
      <c r="AH28" s="34">
        <f t="shared" si="12"/>
        <v>60.84</v>
      </c>
      <c r="AI28" s="32">
        <f t="shared" si="13"/>
        <v>0</v>
      </c>
      <c r="AJ28" s="32">
        <f t="shared" si="14"/>
        <v>0</v>
      </c>
      <c r="AK28" s="31">
        <f t="shared" si="15"/>
        <v>0</v>
      </c>
      <c r="AL28" s="32">
        <f t="shared" ref="AL28:AL29" si="53">15*3/31*14</f>
        <v>20.32</v>
      </c>
      <c r="AM28" s="32">
        <f t="shared" ref="AM28:AM30" si="54">21.4*3/31*14</f>
        <v>28.99</v>
      </c>
      <c r="AN28" s="31">
        <f t="shared" si="52"/>
        <v>8.67</v>
      </c>
      <c r="AO28" s="40"/>
      <c r="AP28" s="32"/>
      <c r="AQ28" s="31">
        <f t="shared" si="19"/>
        <v>0</v>
      </c>
      <c r="AR28" s="40"/>
      <c r="AS28" s="32"/>
      <c r="AT28" s="31">
        <f t="shared" si="20"/>
        <v>0</v>
      </c>
      <c r="AU28" s="32"/>
      <c r="AV28" s="32"/>
      <c r="AW28" s="31">
        <f t="shared" si="21"/>
        <v>0</v>
      </c>
      <c r="AX28" s="40"/>
      <c r="AY28" s="32"/>
      <c r="AZ28" s="31">
        <f t="shared" si="22"/>
        <v>0</v>
      </c>
      <c r="BA28" s="32"/>
      <c r="BB28" s="32"/>
      <c r="BC28" s="31">
        <f t="shared" si="23"/>
        <v>0</v>
      </c>
      <c r="BD28" s="32">
        <f t="shared" si="24"/>
        <v>0</v>
      </c>
      <c r="BE28" s="32">
        <f t="shared" si="25"/>
        <v>0</v>
      </c>
      <c r="BF28" s="31">
        <f t="shared" si="26"/>
        <v>0</v>
      </c>
      <c r="BG28" s="32">
        <f t="shared" si="27"/>
        <v>0</v>
      </c>
      <c r="BH28" s="32">
        <f t="shared" si="28"/>
        <v>0</v>
      </c>
      <c r="BI28" s="31">
        <f t="shared" si="29"/>
        <v>0</v>
      </c>
      <c r="BJ28" s="32">
        <f t="shared" si="30"/>
        <v>0</v>
      </c>
      <c r="BK28" s="32">
        <f t="shared" si="31"/>
        <v>0</v>
      </c>
      <c r="BL28" s="31">
        <f t="shared" si="32"/>
        <v>0</v>
      </c>
      <c r="BM28" s="32">
        <f t="shared" si="33"/>
        <v>0</v>
      </c>
      <c r="BN28" s="32">
        <f t="shared" si="34"/>
        <v>0</v>
      </c>
      <c r="BO28" s="31">
        <f t="shared" si="35"/>
        <v>0</v>
      </c>
      <c r="BP28" s="32">
        <f t="shared" si="36"/>
        <v>0</v>
      </c>
      <c r="BQ28" s="32">
        <f t="shared" si="37"/>
        <v>0</v>
      </c>
      <c r="BR28" s="31">
        <f t="shared" si="38"/>
        <v>0</v>
      </c>
      <c r="BS28" s="32">
        <f t="shared" si="39"/>
        <v>0</v>
      </c>
      <c r="BT28" s="32">
        <f t="shared" ref="BT28:BT30" si="55">(T28*2)*M28</f>
        <v>0</v>
      </c>
      <c r="BU28" s="31">
        <f t="shared" si="41"/>
        <v>0</v>
      </c>
      <c r="BV28" s="32">
        <f t="shared" si="42"/>
        <v>0</v>
      </c>
      <c r="BW28" s="32">
        <f t="shared" si="43"/>
        <v>0</v>
      </c>
      <c r="BX28" s="31">
        <f t="shared" si="44"/>
        <v>0</v>
      </c>
      <c r="BY28" s="32">
        <f t="shared" si="45"/>
        <v>0</v>
      </c>
      <c r="BZ28" s="32">
        <f t="shared" si="46"/>
        <v>0</v>
      </c>
      <c r="CA28" s="31">
        <f t="shared" si="47"/>
        <v>0</v>
      </c>
      <c r="CB28" s="33">
        <f t="shared" si="48"/>
        <v>0</v>
      </c>
      <c r="CC28" s="33">
        <f t="shared" si="49"/>
        <v>0</v>
      </c>
      <c r="CD28" s="35">
        <f t="shared" si="50"/>
        <v>0</v>
      </c>
      <c r="CE28" s="36">
        <f t="shared" si="51"/>
        <v>1292.6600000000001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14</v>
      </c>
      <c r="D29" s="32">
        <f t="shared" si="0"/>
        <v>12</v>
      </c>
      <c r="E29" s="32">
        <v>2</v>
      </c>
      <c r="F29" s="40"/>
      <c r="G29" s="40"/>
      <c r="H29" s="40"/>
      <c r="I29" s="32"/>
      <c r="J29" s="32"/>
      <c r="K29" s="40"/>
      <c r="L29" s="40"/>
      <c r="M29" s="40"/>
      <c r="N29" s="40"/>
      <c r="O29" s="40"/>
      <c r="P29" s="40"/>
      <c r="Q29" s="40"/>
      <c r="R29" s="40"/>
      <c r="S29" s="33">
        <f>'ILK EKRAN D-K ÜCR'!R24</f>
        <v>0</v>
      </c>
      <c r="T29" s="33">
        <f>'ILK EKRAN D-K ÜCR'!S24</f>
        <v>0</v>
      </c>
      <c r="U29" s="32">
        <f t="shared" si="1"/>
        <v>0</v>
      </c>
      <c r="V29" s="32">
        <f t="shared" si="2"/>
        <v>0</v>
      </c>
      <c r="W29" s="31">
        <f t="shared" si="3"/>
        <v>0</v>
      </c>
      <c r="X29" s="32">
        <f t="shared" si="4"/>
        <v>2193.7199999999998</v>
      </c>
      <c r="Y29" s="32">
        <f t="shared" si="5"/>
        <v>2820.24</v>
      </c>
      <c r="Z29" s="31">
        <f t="shared" si="6"/>
        <v>626.52</v>
      </c>
      <c r="AA29" s="32">
        <f t="shared" si="7"/>
        <v>1397.1</v>
      </c>
      <c r="AB29" s="32">
        <f t="shared" si="8"/>
        <v>1993.73</v>
      </c>
      <c r="AC29" s="31">
        <f t="shared" si="9"/>
        <v>596.63</v>
      </c>
      <c r="AD29" s="33">
        <v>11.89</v>
      </c>
      <c r="AE29" s="32">
        <f t="shared" si="10"/>
        <v>142.68</v>
      </c>
      <c r="AF29" s="33">
        <v>16.96</v>
      </c>
      <c r="AG29" s="33">
        <f t="shared" si="11"/>
        <v>203.52</v>
      </c>
      <c r="AH29" s="34">
        <f t="shared" si="12"/>
        <v>60.84</v>
      </c>
      <c r="AI29" s="32">
        <f t="shared" si="13"/>
        <v>0</v>
      </c>
      <c r="AJ29" s="32">
        <f t="shared" si="14"/>
        <v>0</v>
      </c>
      <c r="AK29" s="31">
        <f t="shared" si="15"/>
        <v>0</v>
      </c>
      <c r="AL29" s="32">
        <f t="shared" si="53"/>
        <v>20.32</v>
      </c>
      <c r="AM29" s="32">
        <f t="shared" si="54"/>
        <v>28.99</v>
      </c>
      <c r="AN29" s="31">
        <f t="shared" si="52"/>
        <v>8.67</v>
      </c>
      <c r="AO29" s="40"/>
      <c r="AP29" s="32"/>
      <c r="AQ29" s="31">
        <f t="shared" si="19"/>
        <v>0</v>
      </c>
      <c r="AR29" s="40"/>
      <c r="AS29" s="32"/>
      <c r="AT29" s="31">
        <f t="shared" si="20"/>
        <v>0</v>
      </c>
      <c r="AU29" s="32"/>
      <c r="AV29" s="32"/>
      <c r="AW29" s="31">
        <f t="shared" si="21"/>
        <v>0</v>
      </c>
      <c r="AX29" s="40"/>
      <c r="AY29" s="32"/>
      <c r="AZ29" s="31">
        <f t="shared" si="22"/>
        <v>0</v>
      </c>
      <c r="BA29" s="32"/>
      <c r="BB29" s="32"/>
      <c r="BC29" s="31">
        <f t="shared" si="23"/>
        <v>0</v>
      </c>
      <c r="BD29" s="32">
        <f t="shared" si="24"/>
        <v>0</v>
      </c>
      <c r="BE29" s="32">
        <f t="shared" si="25"/>
        <v>0</v>
      </c>
      <c r="BF29" s="31">
        <f t="shared" si="26"/>
        <v>0</v>
      </c>
      <c r="BG29" s="32">
        <f t="shared" si="27"/>
        <v>0</v>
      </c>
      <c r="BH29" s="32">
        <f t="shared" si="28"/>
        <v>0</v>
      </c>
      <c r="BI29" s="31">
        <f t="shared" si="29"/>
        <v>0</v>
      </c>
      <c r="BJ29" s="32">
        <f t="shared" si="30"/>
        <v>0</v>
      </c>
      <c r="BK29" s="32">
        <f t="shared" si="31"/>
        <v>0</v>
      </c>
      <c r="BL29" s="31">
        <f t="shared" si="32"/>
        <v>0</v>
      </c>
      <c r="BM29" s="32">
        <f t="shared" si="33"/>
        <v>0</v>
      </c>
      <c r="BN29" s="32">
        <f t="shared" si="34"/>
        <v>0</v>
      </c>
      <c r="BO29" s="31">
        <f t="shared" si="35"/>
        <v>0</v>
      </c>
      <c r="BP29" s="32">
        <f t="shared" si="36"/>
        <v>0</v>
      </c>
      <c r="BQ29" s="32">
        <f t="shared" si="37"/>
        <v>0</v>
      </c>
      <c r="BR29" s="31">
        <f t="shared" si="38"/>
        <v>0</v>
      </c>
      <c r="BS29" s="32">
        <f t="shared" si="39"/>
        <v>0</v>
      </c>
      <c r="BT29" s="32">
        <f t="shared" si="55"/>
        <v>0</v>
      </c>
      <c r="BU29" s="31">
        <f t="shared" si="41"/>
        <v>0</v>
      </c>
      <c r="BV29" s="32">
        <f t="shared" si="42"/>
        <v>0</v>
      </c>
      <c r="BW29" s="32">
        <f t="shared" si="43"/>
        <v>0</v>
      </c>
      <c r="BX29" s="31">
        <f t="shared" si="44"/>
        <v>0</v>
      </c>
      <c r="BY29" s="32">
        <f t="shared" si="45"/>
        <v>0</v>
      </c>
      <c r="BZ29" s="32">
        <f t="shared" si="46"/>
        <v>0</v>
      </c>
      <c r="CA29" s="31">
        <f t="shared" si="47"/>
        <v>0</v>
      </c>
      <c r="CB29" s="33">
        <f t="shared" si="48"/>
        <v>0</v>
      </c>
      <c r="CC29" s="33">
        <f t="shared" si="49"/>
        <v>0</v>
      </c>
      <c r="CD29" s="35">
        <f t="shared" si="50"/>
        <v>0</v>
      </c>
      <c r="CE29" s="36">
        <f t="shared" si="51"/>
        <v>1292.6600000000001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14</v>
      </c>
      <c r="D30" s="32">
        <f t="shared" si="0"/>
        <v>12</v>
      </c>
      <c r="E30" s="32">
        <v>2</v>
      </c>
      <c r="F30" s="40"/>
      <c r="G30" s="40"/>
      <c r="H30" s="40"/>
      <c r="I30" s="32"/>
      <c r="J30" s="32"/>
      <c r="K30" s="40"/>
      <c r="L30" s="40"/>
      <c r="M30" s="40"/>
      <c r="N30" s="40"/>
      <c r="O30" s="40"/>
      <c r="P30" s="40"/>
      <c r="Q30" s="40"/>
      <c r="R30" s="40"/>
      <c r="S30" s="33">
        <f>'ILK EKRAN D-K ÜCR'!R25</f>
        <v>0</v>
      </c>
      <c r="T30" s="33">
        <f>'ILK EKRAN D-K ÜCR'!S25</f>
        <v>0</v>
      </c>
      <c r="U30" s="32">
        <f t="shared" si="1"/>
        <v>0</v>
      </c>
      <c r="V30" s="32">
        <f t="shared" si="2"/>
        <v>0</v>
      </c>
      <c r="W30" s="31">
        <f t="shared" si="3"/>
        <v>0</v>
      </c>
      <c r="X30" s="32">
        <f t="shared" si="4"/>
        <v>2193.7199999999998</v>
      </c>
      <c r="Y30" s="32">
        <f t="shared" si="5"/>
        <v>2820.24</v>
      </c>
      <c r="Z30" s="31">
        <f t="shared" si="6"/>
        <v>626.52</v>
      </c>
      <c r="AA30" s="32">
        <f t="shared" si="7"/>
        <v>1397.1</v>
      </c>
      <c r="AB30" s="32">
        <f t="shared" si="8"/>
        <v>1993.73</v>
      </c>
      <c r="AC30" s="31">
        <f t="shared" si="9"/>
        <v>596.63</v>
      </c>
      <c r="AD30" s="33">
        <v>11.89</v>
      </c>
      <c r="AE30" s="32">
        <f t="shared" si="10"/>
        <v>142.68</v>
      </c>
      <c r="AF30" s="33">
        <v>16.96</v>
      </c>
      <c r="AG30" s="33">
        <f t="shared" si="11"/>
        <v>203.52</v>
      </c>
      <c r="AH30" s="34">
        <f t="shared" si="12"/>
        <v>60.84</v>
      </c>
      <c r="AI30" s="32">
        <f t="shared" si="13"/>
        <v>0</v>
      </c>
      <c r="AJ30" s="32">
        <f t="shared" si="14"/>
        <v>0</v>
      </c>
      <c r="AK30" s="31">
        <f t="shared" si="15"/>
        <v>0</v>
      </c>
      <c r="AL30" s="32">
        <f>15*3/31*14</f>
        <v>20.32</v>
      </c>
      <c r="AM30" s="32">
        <f t="shared" si="54"/>
        <v>28.99</v>
      </c>
      <c r="AN30" s="31">
        <f t="shared" si="52"/>
        <v>8.67</v>
      </c>
      <c r="AO30" s="40"/>
      <c r="AP30" s="32"/>
      <c r="AQ30" s="31">
        <f t="shared" ref="AQ30" si="56">AP30-AO30</f>
        <v>0</v>
      </c>
      <c r="AR30" s="40"/>
      <c r="AS30" s="32"/>
      <c r="AT30" s="31">
        <f t="shared" si="20"/>
        <v>0</v>
      </c>
      <c r="AU30" s="32"/>
      <c r="AV30" s="32"/>
      <c r="AW30" s="31">
        <f t="shared" si="21"/>
        <v>0</v>
      </c>
      <c r="AX30" s="40"/>
      <c r="AY30" s="32"/>
      <c r="AZ30" s="31">
        <f t="shared" si="22"/>
        <v>0</v>
      </c>
      <c r="BA30" s="32"/>
      <c r="BB30" s="32"/>
      <c r="BC30" s="31">
        <f t="shared" si="23"/>
        <v>0</v>
      </c>
      <c r="BD30" s="32">
        <f t="shared" si="24"/>
        <v>0</v>
      </c>
      <c r="BE30" s="32">
        <f t="shared" si="25"/>
        <v>0</v>
      </c>
      <c r="BF30" s="31">
        <f t="shared" si="26"/>
        <v>0</v>
      </c>
      <c r="BG30" s="32">
        <f t="shared" si="27"/>
        <v>0</v>
      </c>
      <c r="BH30" s="32">
        <f t="shared" si="28"/>
        <v>0</v>
      </c>
      <c r="BI30" s="31">
        <f t="shared" si="29"/>
        <v>0</v>
      </c>
      <c r="BJ30" s="32">
        <f t="shared" si="30"/>
        <v>0</v>
      </c>
      <c r="BK30" s="32">
        <f t="shared" si="31"/>
        <v>0</v>
      </c>
      <c r="BL30" s="31">
        <f t="shared" si="32"/>
        <v>0</v>
      </c>
      <c r="BM30" s="32">
        <f t="shared" si="33"/>
        <v>0</v>
      </c>
      <c r="BN30" s="32">
        <f t="shared" si="34"/>
        <v>0</v>
      </c>
      <c r="BO30" s="31">
        <f t="shared" si="35"/>
        <v>0</v>
      </c>
      <c r="BP30" s="32">
        <f t="shared" si="36"/>
        <v>0</v>
      </c>
      <c r="BQ30" s="32">
        <f t="shared" si="37"/>
        <v>0</v>
      </c>
      <c r="BR30" s="31">
        <f t="shared" si="38"/>
        <v>0</v>
      </c>
      <c r="BS30" s="32">
        <f t="shared" si="39"/>
        <v>0</v>
      </c>
      <c r="BT30" s="32">
        <f t="shared" si="55"/>
        <v>0</v>
      </c>
      <c r="BU30" s="31">
        <f t="shared" si="41"/>
        <v>0</v>
      </c>
      <c r="BV30" s="32">
        <f t="shared" si="42"/>
        <v>0</v>
      </c>
      <c r="BW30" s="32">
        <f t="shared" si="43"/>
        <v>0</v>
      </c>
      <c r="BX30" s="31">
        <f t="shared" si="44"/>
        <v>0</v>
      </c>
      <c r="BY30" s="32">
        <f t="shared" si="45"/>
        <v>0</v>
      </c>
      <c r="BZ30" s="32">
        <f t="shared" si="46"/>
        <v>0</v>
      </c>
      <c r="CA30" s="31">
        <f t="shared" si="47"/>
        <v>0</v>
      </c>
      <c r="CB30" s="33">
        <f t="shared" si="48"/>
        <v>0</v>
      </c>
      <c r="CC30" s="33">
        <f t="shared" si="49"/>
        <v>0</v>
      </c>
      <c r="CD30" s="35">
        <f t="shared" si="50"/>
        <v>0</v>
      </c>
      <c r="CE30" s="36">
        <f t="shared" si="51"/>
        <v>1292.6600000000001</v>
      </c>
    </row>
    <row r="31" spans="1:83" s="37" customFormat="1" ht="20.100000000000001" customHeight="1" x14ac:dyDescent="0.25">
      <c r="A31" s="38"/>
      <c r="B31" s="38"/>
      <c r="C31" s="39">
        <f>SUM(C11:C30)</f>
        <v>280</v>
      </c>
      <c r="D31" s="39">
        <f>SUM(D11:D30)</f>
        <v>240</v>
      </c>
      <c r="E31" s="39">
        <f>SUM(E11:E30)</f>
        <v>40</v>
      </c>
      <c r="F31" s="39">
        <f>SUM(F11:F30)</f>
        <v>0</v>
      </c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>
        <f t="shared" ref="S31:CD31" si="57">SUM(S11:S30)</f>
        <v>3758.4</v>
      </c>
      <c r="T31" s="39">
        <f t="shared" si="57"/>
        <v>4282.82</v>
      </c>
      <c r="U31" s="39">
        <f t="shared" si="57"/>
        <v>52617.599999999999</v>
      </c>
      <c r="V31" s="39">
        <f t="shared" si="57"/>
        <v>59959.48</v>
      </c>
      <c r="W31" s="39">
        <f t="shared" si="57"/>
        <v>7341.88</v>
      </c>
      <c r="X31" s="39">
        <f t="shared" si="57"/>
        <v>43874.400000000001</v>
      </c>
      <c r="Y31" s="39">
        <f t="shared" si="57"/>
        <v>56404.800000000003</v>
      </c>
      <c r="Z31" s="39">
        <f t="shared" si="57"/>
        <v>12530.4</v>
      </c>
      <c r="AA31" s="39">
        <f t="shared" si="57"/>
        <v>27942</v>
      </c>
      <c r="AB31" s="39">
        <f t="shared" si="57"/>
        <v>39874.6</v>
      </c>
      <c r="AC31" s="39">
        <f t="shared" si="57"/>
        <v>11932.6</v>
      </c>
      <c r="AD31" s="39">
        <f t="shared" si="57"/>
        <v>237.8</v>
      </c>
      <c r="AE31" s="39">
        <f t="shared" si="57"/>
        <v>2853.6</v>
      </c>
      <c r="AF31" s="39">
        <f t="shared" si="57"/>
        <v>339.2</v>
      </c>
      <c r="AG31" s="39">
        <f t="shared" si="57"/>
        <v>4070.4</v>
      </c>
      <c r="AH31" s="39">
        <f t="shared" si="57"/>
        <v>1216.8</v>
      </c>
      <c r="AI31" s="39">
        <f t="shared" si="57"/>
        <v>7892.64</v>
      </c>
      <c r="AJ31" s="39">
        <f t="shared" si="57"/>
        <v>13191.09</v>
      </c>
      <c r="AK31" s="39">
        <f t="shared" si="57"/>
        <v>5298.45</v>
      </c>
      <c r="AL31" s="39">
        <f t="shared" si="57"/>
        <v>840</v>
      </c>
      <c r="AM31" s="39">
        <f t="shared" si="57"/>
        <v>1198.3599999999999</v>
      </c>
      <c r="AN31" s="39">
        <f t="shared" si="57"/>
        <v>358.36</v>
      </c>
      <c r="AO31" s="39">
        <f t="shared" si="57"/>
        <v>0</v>
      </c>
      <c r="AP31" s="39">
        <f t="shared" si="57"/>
        <v>0</v>
      </c>
      <c r="AQ31" s="39">
        <f t="shared" si="57"/>
        <v>0</v>
      </c>
      <c r="AR31" s="39">
        <f t="shared" si="57"/>
        <v>0</v>
      </c>
      <c r="AS31" s="39">
        <f t="shared" si="57"/>
        <v>0</v>
      </c>
      <c r="AT31" s="39">
        <f t="shared" si="57"/>
        <v>0</v>
      </c>
      <c r="AU31" s="39">
        <f t="shared" si="57"/>
        <v>0</v>
      </c>
      <c r="AV31" s="39">
        <f t="shared" si="57"/>
        <v>0</v>
      </c>
      <c r="AW31" s="39">
        <f t="shared" si="57"/>
        <v>0</v>
      </c>
      <c r="AX31" s="39">
        <f t="shared" si="57"/>
        <v>0</v>
      </c>
      <c r="AY31" s="39">
        <f t="shared" si="57"/>
        <v>0</v>
      </c>
      <c r="AZ31" s="39">
        <f t="shared" si="57"/>
        <v>0</v>
      </c>
      <c r="BA31" s="39">
        <f t="shared" si="57"/>
        <v>0</v>
      </c>
      <c r="BB31" s="39">
        <f t="shared" si="57"/>
        <v>0</v>
      </c>
      <c r="BC31" s="39">
        <f t="shared" si="57"/>
        <v>0</v>
      </c>
      <c r="BD31" s="39">
        <f t="shared" si="57"/>
        <v>0</v>
      </c>
      <c r="BE31" s="39">
        <f t="shared" si="57"/>
        <v>0</v>
      </c>
      <c r="BF31" s="39">
        <f t="shared" si="57"/>
        <v>0</v>
      </c>
      <c r="BG31" s="39">
        <f t="shared" si="57"/>
        <v>0</v>
      </c>
      <c r="BH31" s="39">
        <f t="shared" si="57"/>
        <v>0</v>
      </c>
      <c r="BI31" s="39">
        <f t="shared" si="57"/>
        <v>0</v>
      </c>
      <c r="BJ31" s="39">
        <f t="shared" si="57"/>
        <v>0</v>
      </c>
      <c r="BK31" s="39">
        <f t="shared" si="57"/>
        <v>0</v>
      </c>
      <c r="BL31" s="39">
        <f t="shared" si="57"/>
        <v>0</v>
      </c>
      <c r="BM31" s="39">
        <f t="shared" si="57"/>
        <v>0</v>
      </c>
      <c r="BN31" s="39">
        <f t="shared" si="57"/>
        <v>0</v>
      </c>
      <c r="BO31" s="39">
        <f t="shared" si="57"/>
        <v>0</v>
      </c>
      <c r="BP31" s="39">
        <f t="shared" si="57"/>
        <v>0</v>
      </c>
      <c r="BQ31" s="39">
        <f t="shared" si="57"/>
        <v>0</v>
      </c>
      <c r="BR31" s="39">
        <f t="shared" si="57"/>
        <v>0</v>
      </c>
      <c r="BS31" s="39">
        <f t="shared" si="57"/>
        <v>0</v>
      </c>
      <c r="BT31" s="39">
        <f t="shared" si="57"/>
        <v>0</v>
      </c>
      <c r="BU31" s="39">
        <f t="shared" si="57"/>
        <v>0</v>
      </c>
      <c r="BV31" s="39">
        <f t="shared" si="57"/>
        <v>0</v>
      </c>
      <c r="BW31" s="39">
        <f t="shared" si="57"/>
        <v>0</v>
      </c>
      <c r="BX31" s="39">
        <f t="shared" si="57"/>
        <v>0</v>
      </c>
      <c r="BY31" s="39">
        <f t="shared" si="57"/>
        <v>0</v>
      </c>
      <c r="BZ31" s="39">
        <f t="shared" si="57"/>
        <v>0</v>
      </c>
      <c r="CA31" s="39">
        <f t="shared" si="57"/>
        <v>0</v>
      </c>
      <c r="CB31" s="39">
        <f t="shared" si="57"/>
        <v>1697.34</v>
      </c>
      <c r="CC31" s="39">
        <f t="shared" si="57"/>
        <v>1934.17</v>
      </c>
      <c r="CD31" s="39">
        <f t="shared" si="57"/>
        <v>236.83</v>
      </c>
      <c r="CE31" s="39">
        <f t="shared" ref="CE31" si="58">SUM(CE11:CE30)</f>
        <v>38441.660000000003</v>
      </c>
    </row>
    <row r="33" spans="1:37" x14ac:dyDescent="0.25">
      <c r="AD33" s="138"/>
      <c r="AE33" s="138"/>
      <c r="AF33" s="138"/>
      <c r="AG33" s="138"/>
      <c r="AH33" s="138"/>
      <c r="AI33" s="132"/>
      <c r="AJ33" s="132"/>
      <c r="AK33" s="132"/>
    </row>
    <row r="34" spans="1:37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X34" s="96"/>
      <c r="Y34" s="96"/>
      <c r="Z34" s="96"/>
      <c r="AD34" s="138"/>
      <c r="AE34" s="138"/>
      <c r="AF34" s="138"/>
      <c r="AG34" s="138"/>
      <c r="AH34" s="138"/>
      <c r="AI34" s="132"/>
      <c r="AJ34" s="132"/>
      <c r="AK34" s="132"/>
    </row>
    <row r="35" spans="1:37" x14ac:dyDescent="0.25">
      <c r="X35" s="96"/>
      <c r="Y35" s="96"/>
      <c r="Z35" s="96"/>
      <c r="AE35" s="71"/>
    </row>
    <row r="36" spans="1:37" x14ac:dyDescent="0.25">
      <c r="AE36" s="71"/>
    </row>
  </sheetData>
  <mergeCells count="4">
    <mergeCell ref="F1:N3"/>
    <mergeCell ref="F5:M7"/>
    <mergeCell ref="AD33:AH34"/>
    <mergeCell ref="AI33:AK3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  <pageSetUpPr fitToPage="1"/>
  </sheetPr>
  <dimension ref="A1:Y33"/>
  <sheetViews>
    <sheetView zoomScale="95" zoomScaleNormal="95" workbookViewId="0">
      <selection activeCell="A6" sqref="A6"/>
    </sheetView>
  </sheetViews>
  <sheetFormatPr defaultRowHeight="15" x14ac:dyDescent="0.25"/>
  <cols>
    <col min="1" max="1" width="22.85546875" customWidth="1"/>
    <col min="2" max="2" width="11.5703125" customWidth="1"/>
    <col min="3" max="3" width="12.85546875" bestFit="1" customWidth="1"/>
    <col min="4" max="5" width="11.28515625" bestFit="1" customWidth="1"/>
    <col min="6" max="6" width="12.28515625" customWidth="1"/>
    <col min="7" max="7" width="11.42578125" customWidth="1"/>
    <col min="8" max="8" width="10.28515625" bestFit="1" customWidth="1"/>
    <col min="9" max="9" width="9.140625" bestFit="1" customWidth="1"/>
    <col min="10" max="10" width="10.28515625" bestFit="1" customWidth="1"/>
    <col min="11" max="11" width="9.140625" bestFit="1" customWidth="1"/>
    <col min="12" max="12" width="11" customWidth="1"/>
    <col min="13" max="13" width="10.28515625" customWidth="1"/>
    <col min="14" max="14" width="8.140625" bestFit="1" customWidth="1"/>
    <col min="15" max="15" width="9.28515625" bestFit="1" customWidth="1"/>
    <col min="16" max="16" width="10" bestFit="1" customWidth="1"/>
    <col min="17" max="17" width="11.42578125" bestFit="1" customWidth="1"/>
    <col min="18" max="18" width="13.7109375" customWidth="1"/>
    <col min="19" max="19" width="12.85546875" customWidth="1"/>
    <col min="20" max="21" width="9.140625" customWidth="1"/>
    <col min="22" max="23" width="11.28515625" bestFit="1" customWidth="1"/>
    <col min="24" max="24" width="10.42578125" customWidth="1"/>
    <col min="25" max="25" width="15.42578125" customWidth="1"/>
  </cols>
  <sheetData>
    <row r="1" spans="1:25" s="7" customFormat="1" ht="18.75" customHeight="1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5" s="8" customFormat="1" ht="12.75" customHeight="1" x14ac:dyDescent="0.2"/>
    <row r="3" spans="1:25" s="8" customFormat="1" ht="12.7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5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5" s="8" customFormat="1" ht="12.75" customHeight="1" x14ac:dyDescent="0.2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5" s="8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5" s="8" customFormat="1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5" s="8" customFormat="1" ht="12.75" customHeight="1" x14ac:dyDescent="0.2">
      <c r="A8" s="9"/>
      <c r="B8" s="10"/>
      <c r="C8" s="10"/>
      <c r="D8" s="10"/>
      <c r="E8" s="10"/>
      <c r="F8" s="5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5" s="8" customFormat="1" ht="12.7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5" s="8" customFormat="1" ht="12.75" customHeight="1" x14ac:dyDescent="0.2"/>
    <row r="11" spans="1:25" s="8" customFormat="1" ht="12.75" customHeight="1" x14ac:dyDescent="0.2">
      <c r="C11" s="97" t="s">
        <v>132</v>
      </c>
      <c r="D11" s="97" t="s">
        <v>132</v>
      </c>
      <c r="E11" s="97" t="s">
        <v>132</v>
      </c>
      <c r="F11" s="97" t="s">
        <v>132</v>
      </c>
      <c r="G11" s="97"/>
      <c r="H11" s="97"/>
      <c r="L11" s="97"/>
      <c r="M11" s="97"/>
      <c r="V11" s="97" t="s">
        <v>132</v>
      </c>
      <c r="W11" s="97" t="s">
        <v>132</v>
      </c>
      <c r="X11" s="97" t="s">
        <v>132</v>
      </c>
    </row>
    <row r="12" spans="1:25" s="41" customFormat="1" ht="69.95" customHeight="1" x14ac:dyDescent="0.25">
      <c r="A12" s="48" t="s">
        <v>6</v>
      </c>
      <c r="B12" s="49" t="s">
        <v>7</v>
      </c>
      <c r="C12" s="50" t="s">
        <v>25</v>
      </c>
      <c r="D12" s="51" t="s">
        <v>26</v>
      </c>
      <c r="E12" s="51" t="s">
        <v>28</v>
      </c>
      <c r="F12" s="51" t="s">
        <v>30</v>
      </c>
      <c r="G12" s="51" t="s">
        <v>32</v>
      </c>
      <c r="H12" s="51" t="s">
        <v>34</v>
      </c>
      <c r="I12" s="51" t="s">
        <v>36</v>
      </c>
      <c r="J12" s="51" t="s">
        <v>38</v>
      </c>
      <c r="K12" s="51" t="s">
        <v>40</v>
      </c>
      <c r="L12" s="51" t="s">
        <v>42</v>
      </c>
      <c r="M12" s="51" t="s">
        <v>44</v>
      </c>
      <c r="N12" s="51" t="s">
        <v>46</v>
      </c>
      <c r="O12" s="51" t="s">
        <v>48</v>
      </c>
      <c r="P12" s="51" t="s">
        <v>135</v>
      </c>
      <c r="Q12" s="51" t="s">
        <v>52</v>
      </c>
      <c r="R12" s="51" t="s">
        <v>54</v>
      </c>
      <c r="S12" s="51" t="s">
        <v>56</v>
      </c>
      <c r="T12" s="51" t="s">
        <v>58</v>
      </c>
      <c r="U12" s="51" t="s">
        <v>60</v>
      </c>
      <c r="V12" s="51" t="s">
        <v>67</v>
      </c>
      <c r="W12" s="51" t="s">
        <v>68</v>
      </c>
      <c r="X12" s="52" t="s">
        <v>62</v>
      </c>
      <c r="Y12" s="114" t="s">
        <v>63</v>
      </c>
    </row>
    <row r="13" spans="1:25" s="8" customFormat="1" ht="23.25" customHeight="1" x14ac:dyDescent="0.2">
      <c r="A13" s="42" t="str">
        <f>'ILK EKRAN D-K ÜCR'!B6</f>
        <v>Personel  Ad Soyad</v>
      </c>
      <c r="B13" s="43" t="str">
        <f>'ILK EKRAN D-K ÜCR'!C6</f>
        <v>Güvenlik</v>
      </c>
      <c r="C13" s="44">
        <f>'1-14 Mart'!W11+'15 Mar- 1 Nis'!W11+'2 Nis-14 Nis+GiYCK'!W11+'15 Nis-14 May+Ek.Öd'!W11+'15 May-14 Haz'!W11+'15 Haz-14 Tem'!W11+'15 Tem-14 Ags'!W11+'15 Ags-31 Ags'!W11+'1 Eyl-14 Eyl'!W11</f>
        <v>88205.26</v>
      </c>
      <c r="D13" s="44">
        <f>'1-14 Mart'!Z11+'15 Mar- 1 Nis'!Z11+'2 Nis-14 Nis+GiYCK'!Z11+'15 Nis-14 May+Ek.Öd'!Z11+'15 May-14 Haz'!Z11+'15 Haz-14 Tem'!Z11+'15 Tem-14 Ags'!Z11+'15 Ags-31 Ags'!Z11+'1 Eyl-14 Eyl'!Z11</f>
        <v>8927.91</v>
      </c>
      <c r="E13" s="44">
        <f>'1-14 Mart'!AC11+'2 Nis-14 Nis+GiYCK'!AC11+'15 Nis-14 May+Ek.Öd'!AC11+'15 May-14 Haz'!AC11+'15 Haz-14 Tem'!AC11+'15 Tem-14 Ags'!AC11+'15 Ags-31 Ags'!AC11+'1 Eyl-14 Eyl'!AC11</f>
        <v>5941.17</v>
      </c>
      <c r="F13" s="45">
        <f>'1-14 Mart'!AH11+'15 Mar- 1 Nis'!AH11+'2 Nis-14 Nis+GiYCK'!AH11+'15 Nis-14 May+Ek.Öd'!AH11+'15 May-14 Haz'!AH11+'15 Haz-14 Tem'!AH11+'15 Tem-14 Ags'!AH11+'15 Ags-31 Ags'!AH11+'1 Eyl-14 Eyl'!AH11</f>
        <v>567.64</v>
      </c>
      <c r="G13" s="44">
        <f>'1-14 Mart'!AK11+'15 Mar- 1 Nis'!AK11+'2 Nis-14 Nis+GiYCK'!AK11+'15 Nis-14 May+Ek.Öd'!AK11+'15 May-14 Haz'!AK11+'15 Haz-14 Tem'!AK11+'15 Tem-14 Ags'!AK11+'15 Ags-31 Ags'!AK11+'1 Eyl-14 Eyl'!AK11</f>
        <v>37832.61</v>
      </c>
      <c r="H13" s="44">
        <f>'1-14 Mart'!AN11+'15 Mar- 1 Nis'!AN11+'2 Nis-14 Nis+GiYCK'!AN11+'15 Nis-14 May+Ek.Öd'!AN11+'15 May-14 Haz'!AN11+'15 Haz-14 Tem'!AN11+'15 Tem-14 Ags'!AN11+'15 Ags-31 Ags'!AN11+'1 Eyl-14 Eyl'!AN11</f>
        <v>196.82</v>
      </c>
      <c r="I13" s="44">
        <f>'1-14 Mart'!AQ11+'15 Mar- 1 Nis'!AQ11+'2 Nis-14 Nis+GiYCK'!AQ11+'15 Nis-14 May+Ek.Öd'!AQ11+'15 May-14 Haz'!AQ11+'15 Haz-14 Tem'!AQ11+'15 Tem-14 Ags'!AQ11+'15 Ags-31 Ags'!AQ11</f>
        <v>0</v>
      </c>
      <c r="J13" s="44">
        <f>'1-14 Mart'!AT11+'15 Mar- 1 Nis'!AT11+'2 Nis-14 Nis+GiYCK'!AT11+'15 Nis-14 May+Ek.Öd'!AT11+'15 May-14 Haz'!AT11+'15 Haz-14 Tem'!AT11+'15 Tem-14 Ags'!AT11+'15 Ags-31 Ags'!AT11</f>
        <v>0</v>
      </c>
      <c r="K13" s="44">
        <f>'1-14 Mart'!AW11+'15 Mar- 1 Nis'!AW11+'2 Nis-14 Nis+GiYCK'!AW11+'15 Nis-14 May+Ek.Öd'!AW11+'15 May-14 Haz'!AW11+'15 Haz-14 Tem'!AW11+'15 Tem-14 Ags'!AW11+'15 Ags-31 Ags'!AW11</f>
        <v>0</v>
      </c>
      <c r="L13" s="44">
        <f>'15 Nis-14 May+Ek.Öd'!AZ11</f>
        <v>2033.5</v>
      </c>
      <c r="M13" s="44">
        <f>'2 Nis-14 Nis+GiYCK'!BC11</f>
        <v>620.66999999999996</v>
      </c>
      <c r="N13" s="44">
        <f>'1-14 Mart'!BF11+'15 Mar- 1 Nis'!BC11+'2 Nis-14 Nis+GiYCK'!BF11+'15 Nis-14 May+Ek.Öd'!BF11+'15 May-14 Haz'!BF11+'15 Haz-14 Tem'!BF11+'15 Tem-14 Ags'!BF11+'15 Ags-31 Ags'!BF11</f>
        <v>0</v>
      </c>
      <c r="O13" s="44">
        <f>'1-14 Mart'!BI11+'15 Mar- 1 Nis'!BF11+'2 Nis-14 Nis+GiYCK'!BI11+'15 Nis-14 May+Ek.Öd'!BI11+'15 May-14 Haz'!BI11+'15 Haz-14 Tem'!BI11+'15 Tem-14 Ags'!BI11+'15 Ags-31 Ags'!BI11</f>
        <v>0</v>
      </c>
      <c r="P13" s="44">
        <f>'1-14 Mart'!BL11+'15 Mar- 1 Nis'!BI11+'2 Nis-14 Nis+GiYCK'!BL11+'15 Nis-14 May+Ek.Öd'!BL11+'15 May-14 Haz'!BL11+'15 Haz-14 Tem'!BL11+'15 Tem-14 Ags'!BL11+'15 Ags-31 Ags'!BL11</f>
        <v>0</v>
      </c>
      <c r="Q13" s="44">
        <f>'1-14 Mart'!BO11+'15 Mar- 1 Nis'!BL11+'2 Nis-14 Nis+GiYCK'!BO11+'15 Nis-14 May+Ek.Öd'!BO11+'15 May-14 Haz'!BO11+'15 Haz-14 Tem'!BO11+'15 Tem-14 Ags'!BO11+'15 Ags-31 Ags'!BO11</f>
        <v>0</v>
      </c>
      <c r="R13" s="44">
        <f>'1-14 Mart'!BR11+'15 Mar- 1 Nis'!BO11+'2 Nis-14 Nis+GiYCK'!BR11+'15 Nis-14 May+Ek.Öd'!BR11+'15 May-14 Haz'!BI11+'15 Haz-14 Tem'!BI11+'15 Tem-14 Ags'!BR11+'15 Ags-31 Ags'!BI11</f>
        <v>0</v>
      </c>
      <c r="S13" s="44">
        <f>'1-14 Mart'!BU11+'15 Mar- 1 Nis'!BR11+'2 Nis-14 Nis+GiYCK'!BU11+'15 Nis-14 May+Ek.Öd'!BU11+'15 May-14 Haz'!BU11+'15 Haz-14 Tem'!BU11+'15 Tem-14 Ags'!BU11+'15 Ags-31 Ags'!BU11</f>
        <v>0</v>
      </c>
      <c r="T13" s="44">
        <f>'1-14 Mart'!BX11+'15 Mar- 1 Nis'!BU11+'2 Nis-14 Nis+GiYCK'!BX11+'15 Nis-14 May+Ek.Öd'!BX11+'15 May-14 Haz'!BX11+'15 Haz-14 Tem'!BX11+'15 Tem-14 Ags'!BX11+'15 Ags-31 Ags'!BX11</f>
        <v>0</v>
      </c>
      <c r="U13" s="44">
        <f>'1-14 Mart'!CA11+'15 Mar- 1 Nis'!BX11+'2 Nis-14 Nis+GiYCK'!CA11+'15 Nis-14 May+Ek.Öd'!CA11+'15 May-14 Haz'!CA11+'15 Haz-14 Tem'!CA11+'15 Tem-14 Ags'!CA11+'15 Ags-31 Ags'!CA11</f>
        <v>0</v>
      </c>
      <c r="V13" s="44">
        <f>'24 Mart Tediye'!H11+'2 Haz Tdy'!H11</f>
        <v>11913.2</v>
      </c>
      <c r="W13" s="44">
        <f>'1-10 MAY İkr'!H11+'1-10 Eyl İkr'!H11</f>
        <v>21678.6</v>
      </c>
      <c r="X13" s="46">
        <f>'1-14 Mart'!CD11+'15 Mar- 1 Nis'!CA11+'2 Nis-14 Nis+GiYCK'!CD11+'15 Nis-14 May+Ek.Öd'!CJ11+'15 May-14 Haz'!CD11+'15 Haz-14 Tem'!CD11+'15 Tem-14 Ags'!CD11+'15 Ags-31 Ags'!CD11+'1 Eyl-14 Eyl'!CD11</f>
        <v>2897.19</v>
      </c>
      <c r="Y13" s="115">
        <f>C13+D13+E13+F13+G13+H13+I13+J13+K13+L13+M13+N13+O13+P13+Q13+R13+S13+T13+U13+V13+W13-X13</f>
        <v>175020.19</v>
      </c>
    </row>
    <row r="14" spans="1:25" s="8" customFormat="1" ht="23.25" customHeight="1" x14ac:dyDescent="0.2">
      <c r="A14" s="42" t="str">
        <f>'ILK EKRAN D-K ÜCR'!B7</f>
        <v>Personel  Ad Soyad</v>
      </c>
      <c r="B14" s="43" t="str">
        <f>'ILK EKRAN D-K ÜCR'!C7</f>
        <v>Temizlik</v>
      </c>
      <c r="C14" s="44">
        <f>'1-14 Mart'!W12+'15 Mar- 1 Nis'!W12+'2 Nis-14 Nis+GiYCK'!W12+'15 Nis-14 May+Ek.Öd'!W12+'15 May-14 Haz'!W12+'15 Haz-14 Tem'!W12+'15 Tem-14 Ags'!W12+'15 Ags-31 Ags'!W12+'1 Eyl-14 Eyl'!W12</f>
        <v>87482.38</v>
      </c>
      <c r="D14" s="44">
        <f>'1-14 Mart'!Z12+'15 Mar- 1 Nis'!Z12+'2 Nis-14 Nis+GiYCK'!Z12+'15 Nis-14 May+Ek.Öd'!Z12+'15 May-14 Haz'!Z12+'15 Haz-14 Tem'!Z12+'15 Tem-14 Ags'!Z12+'15 Ags-31 Ags'!Z12+'1 Eyl-14 Eyl'!Z12</f>
        <v>8927.91</v>
      </c>
      <c r="E14" s="44">
        <f>'1-14 Mart'!AC12+'2 Nis-14 Nis+GiYCK'!AC12+'15 Nis-14 May+Ek.Öd'!AC12+'15 May-14 Haz'!AC12+'15 Haz-14 Tem'!AC12+'15 Tem-14 Ags'!AC12+'15 Ags-31 Ags'!AC12+'1 Eyl-14 Eyl'!AC12</f>
        <v>5941.17</v>
      </c>
      <c r="F14" s="45">
        <f>'1-14 Mart'!AH12+'15 Mar- 1 Nis'!AH12+'2 Nis-14 Nis+GiYCK'!AH12+'15 Nis-14 May+Ek.Öd'!AH12+'15 May-14 Haz'!AH12+'15 Haz-14 Tem'!AH12+'15 Tem-14 Ags'!AH12+'15 Ags-31 Ags'!AH12+'1 Eyl-14 Eyl'!AH12</f>
        <v>567.64</v>
      </c>
      <c r="G14" s="44">
        <f>'1-14 Mart'!AK12+'15 Mar- 1 Nis'!AK12+'2 Nis-14 Nis+GiYCK'!AK12+'15 Nis-14 May+Ek.Öd'!AK12+'15 May-14 Haz'!AK12+'15 Haz-14 Tem'!AK12+'15 Tem-14 Ags'!AK12+'15 Ags-31 Ags'!AK12+'1 Eyl-14 Eyl'!AK12</f>
        <v>37499.019999999997</v>
      </c>
      <c r="H14" s="44">
        <f>'1-14 Mart'!AN12+'15 Mar- 1 Nis'!AN12+'2 Nis-14 Nis+GiYCK'!AN12+'15 Nis-14 May+Ek.Öd'!AN12+'15 May-14 Haz'!AN12+'15 Haz-14 Tem'!AN12+'15 Tem-14 Ags'!AN12+'15 Ags-31 Ags'!AN12+'1 Eyl-14 Eyl'!AN12</f>
        <v>190.4</v>
      </c>
      <c r="I14" s="44">
        <f>'1-14 Mart'!AQ12+'15 Mar- 1 Nis'!AQ12+'2 Nis-14 Nis+GiYCK'!AQ12+'15 Nis-14 May+Ek.Öd'!AQ12+'15 May-14 Haz'!AQ12+'15 Haz-14 Tem'!AQ12+'15 Tem-14 Ags'!AQ12+'15 Ags-31 Ags'!AQ12</f>
        <v>0</v>
      </c>
      <c r="J14" s="44">
        <f>'1-14 Mart'!AT12+'15 Mar- 1 Nis'!AT12+'2 Nis-14 Nis+GiYCK'!AT12+'15 Nis-14 May+Ek.Öd'!AT12+'15 May-14 Haz'!AT12+'15 Haz-14 Tem'!AT12+'15 Tem-14 Ags'!AT12+'15 Ags-31 Ags'!AT12</f>
        <v>0</v>
      </c>
      <c r="K14" s="44">
        <f>'1-14 Mart'!AW12+'15 Mar- 1 Nis'!AW12+'2 Nis-14 Nis+GiYCK'!AW12+'15 Nis-14 May+Ek.Öd'!AW12+'15 May-14 Haz'!AW12+'15 Haz-14 Tem'!AW12+'15 Tem-14 Ags'!AW12+'15 Ags-31 Ags'!AW12</f>
        <v>0</v>
      </c>
      <c r="L14" s="44">
        <f>'15 Nis-14 May+Ek.Öd'!AZ12</f>
        <v>2033.5</v>
      </c>
      <c r="M14" s="44">
        <f>'2 Nis-14 Nis+GiYCK'!BC12</f>
        <v>620.66999999999996</v>
      </c>
      <c r="N14" s="44">
        <f>'1-14 Mart'!BF12+'15 Mar- 1 Nis'!BC12+'2 Nis-14 Nis+GiYCK'!BF12+'15 Nis-14 May+Ek.Öd'!BF12+'15 May-14 Haz'!BF12+'15 Haz-14 Tem'!BF12+'15 Tem-14 Ags'!BF12+'15 Ags-31 Ags'!BF12</f>
        <v>0</v>
      </c>
      <c r="O14" s="44">
        <f>'1-14 Mart'!BI12+'15 Mar- 1 Nis'!BF12+'2 Nis-14 Nis+GiYCK'!BI12+'15 Nis-14 May+Ek.Öd'!BI12+'15 May-14 Haz'!BI12+'15 Haz-14 Tem'!BI12+'15 Tem-14 Ags'!BI12+'15 Ags-31 Ags'!BI12</f>
        <v>0</v>
      </c>
      <c r="P14" s="44">
        <f>'1-14 Mart'!BL12+'15 Mar- 1 Nis'!BI12+'2 Nis-14 Nis+GiYCK'!BL12+'15 Nis-14 May+Ek.Öd'!BL12+'15 May-14 Haz'!BL12+'15 Haz-14 Tem'!BL12+'15 Tem-14 Ags'!BL12+'15 Ags-31 Ags'!BL12</f>
        <v>0</v>
      </c>
      <c r="Q14" s="44">
        <f>'1-14 Mart'!BO12+'15 Mar- 1 Nis'!BL12+'2 Nis-14 Nis+GiYCK'!BO12+'15 Nis-14 May+Ek.Öd'!BO12+'15 May-14 Haz'!BO12+'15 Haz-14 Tem'!BO12+'15 Tem-14 Ags'!BO12+'15 Ags-31 Ags'!BO12</f>
        <v>0</v>
      </c>
      <c r="R14" s="44">
        <f>'1-14 Mart'!BR12+'15 Mar- 1 Nis'!BO12+'2 Nis-14 Nis+GiYCK'!BR12+'15 Nis-14 May+Ek.Öd'!BR12+'15 May-14 Haz'!BI12+'15 Haz-14 Tem'!BI12+'15 Tem-14 Ags'!BR12+'15 Ags-31 Ags'!BI12</f>
        <v>0</v>
      </c>
      <c r="S14" s="44">
        <f>'1-14 Mart'!BU12+'15 Mar- 1 Nis'!BR12+'2 Nis-14 Nis+GiYCK'!BU12+'15 Nis-14 May+Ek.Öd'!BU12+'15 May-14 Haz'!BU12+'15 Haz-14 Tem'!BU12+'15 Tem-14 Ags'!BU12+'15 Ags-31 Ags'!BU12</f>
        <v>0</v>
      </c>
      <c r="T14" s="44">
        <f>'1-14 Mart'!BX12+'15 Mar- 1 Nis'!BU12+'2 Nis-14 Nis+GiYCK'!BX12+'15 Nis-14 May+Ek.Öd'!BX12+'15 May-14 Haz'!BX12+'15 Haz-14 Tem'!BX12+'15 Tem-14 Ags'!BX12+'15 Ags-31 Ags'!BX12</f>
        <v>0</v>
      </c>
      <c r="U14" s="44">
        <f>'1-14 Mart'!CA12+'15 Mar- 1 Nis'!BX12+'2 Nis-14 Nis+GiYCK'!CA12+'15 Nis-14 May+Ek.Öd'!CA12+'15 May-14 Haz'!CA12+'15 Haz-14 Tem'!CA12+'15 Tem-14 Ags'!CA12+'15 Ags-31 Ags'!CA12</f>
        <v>0</v>
      </c>
      <c r="V14" s="44">
        <f>'24 Mart Tediye'!H12+'2 Haz Tdy'!H12</f>
        <v>11844.82</v>
      </c>
      <c r="W14" s="44">
        <f>'1-10 MAY İkr'!H12+'1-10 Eyl İkr'!H12</f>
        <v>21504.6</v>
      </c>
      <c r="X14" s="46">
        <f>'1-14 Mart'!CD12+'15 Mar- 1 Nis'!CA12+'2 Nis-14 Nis+GiYCK'!CD12+'15 Nis-14 May+Ek.Öd'!CJ12+'15 May-14 Haz'!CD12+'15 Haz-14 Tem'!CD12+'15 Tem-14 Ags'!CD12+'15 Ags-31 Ags'!CD12+'1 Eyl-14 Eyl'!CD12</f>
        <v>2873.45</v>
      </c>
      <c r="Y14" s="115">
        <f t="shared" ref="Y14:Y32" si="0">C14+D14+E14+F14+G14+H14+I14+J14+K14+L14+M14+N14+O14+P14+Q14+R14+S14+T14+U14+V14+W14-X14</f>
        <v>173738.66</v>
      </c>
    </row>
    <row r="15" spans="1:25" s="8" customFormat="1" ht="23.25" customHeight="1" x14ac:dyDescent="0.2">
      <c r="A15" s="42" t="str">
        <f>'ILK EKRAN D-K ÜCR'!B8</f>
        <v>Personel  Ad Soyad</v>
      </c>
      <c r="B15" s="43">
        <f>'ILK EKRAN D-K ÜCR'!C8</f>
        <v>0</v>
      </c>
      <c r="C15" s="44">
        <f>'1-14 Mart'!W13+'15 Mar- 1 Nis'!W13+'2 Nis-14 Nis+GiYCK'!W13+'15 Nis-14 May+Ek.Öd'!W13+'15 May-14 Haz'!W13+'15 Haz-14 Tem'!W13+'15 Tem-14 Ags'!W13+'15 Ags-31 Ags'!W13+'1 Eyl-14 Eyl'!W13</f>
        <v>0</v>
      </c>
      <c r="D15" s="44">
        <f>'1-14 Mart'!Z13+'15 Mar- 1 Nis'!Z13+'2 Nis-14 Nis+GiYCK'!Z13+'15 Nis-14 May+Ek.Öd'!Z13+'15 May-14 Haz'!Z13+'15 Haz-14 Tem'!Z13+'15 Tem-14 Ags'!Z13+'15 Ags-31 Ags'!Z13+'1 Eyl-14 Eyl'!Z13</f>
        <v>8927.91</v>
      </c>
      <c r="E15" s="44">
        <f>'1-14 Mart'!AC13+'2 Nis-14 Nis+GiYCK'!AC13+'15 Nis-14 May+Ek.Öd'!AC13+'15 May-14 Haz'!AC13+'15 Haz-14 Tem'!AC13+'15 Tem-14 Ags'!AC13+'15 Ags-31 Ags'!AC13+'1 Eyl-14 Eyl'!AC13</f>
        <v>5941.17</v>
      </c>
      <c r="F15" s="45">
        <f>'1-14 Mart'!AH13+'15 Mar- 1 Nis'!AH13+'2 Nis-14 Nis+GiYCK'!AH13+'15 Nis-14 May+Ek.Öd'!AH13+'15 May-14 Haz'!AH13+'15 Haz-14 Tem'!AH13+'15 Tem-14 Ags'!AH13+'15 Ags-31 Ags'!AH13+'1 Eyl-14 Eyl'!AH13</f>
        <v>567.64</v>
      </c>
      <c r="G15" s="44">
        <f>'1-14 Mart'!AK13+'15 Mar- 1 Nis'!AK13+'2 Nis-14 Nis+GiYCK'!AK13+'15 Nis-14 May+Ek.Öd'!AK13+'15 May-14 Haz'!AK13+'15 Haz-14 Tem'!AK13+'15 Tem-14 Ags'!AK13+'15 Ags-31 Ags'!AK13+'1 Eyl-14 Eyl'!AK13</f>
        <v>0</v>
      </c>
      <c r="H15" s="44">
        <f>'1-14 Mart'!AN13+'15 Mar- 1 Nis'!AN13+'2 Nis-14 Nis+GiYCK'!AN13+'15 Nis-14 May+Ek.Öd'!AN13+'15 May-14 Haz'!AN13+'15 Haz-14 Tem'!AN13+'15 Tem-14 Ags'!AN13+'15 Ags-31 Ags'!AN13+'1 Eyl-14 Eyl'!AN13</f>
        <v>190.4</v>
      </c>
      <c r="I15" s="44">
        <f>'1-14 Mart'!AQ13+'15 Mar- 1 Nis'!AQ13+'2 Nis-14 Nis+GiYCK'!AQ13+'15 Nis-14 May+Ek.Öd'!AQ13+'15 May-14 Haz'!AQ13+'15 Haz-14 Tem'!AQ13+'15 Tem-14 Ags'!AQ13+'15 Ags-31 Ags'!AQ13</f>
        <v>0</v>
      </c>
      <c r="J15" s="44">
        <f>'1-14 Mart'!AT13+'15 Mar- 1 Nis'!AT13+'2 Nis-14 Nis+GiYCK'!AT13+'15 Nis-14 May+Ek.Öd'!AT13+'15 May-14 Haz'!AT13+'15 Haz-14 Tem'!AT13+'15 Tem-14 Ags'!AT13+'15 Ags-31 Ags'!AT13</f>
        <v>0</v>
      </c>
      <c r="K15" s="44">
        <f>'1-14 Mart'!AW13+'15 Mar- 1 Nis'!AW13+'2 Nis-14 Nis+GiYCK'!AW13+'15 Nis-14 May+Ek.Öd'!AW13+'15 May-14 Haz'!AW13+'15 Haz-14 Tem'!AW13+'15 Tem-14 Ags'!AW13+'15 Ags-31 Ags'!AW13</f>
        <v>0</v>
      </c>
      <c r="L15" s="44">
        <f>'15 Nis-14 May+Ek.Öd'!AZ13</f>
        <v>2033.5</v>
      </c>
      <c r="M15" s="44">
        <f>'2 Nis-14 Nis+GiYCK'!BC13</f>
        <v>620.66999999999996</v>
      </c>
      <c r="N15" s="44">
        <f>'1-14 Mart'!BF13+'15 Mar- 1 Nis'!BC13+'2 Nis-14 Nis+GiYCK'!BF13+'15 Nis-14 May+Ek.Öd'!BF13+'15 May-14 Haz'!BF13+'15 Haz-14 Tem'!BF13+'15 Tem-14 Ags'!BF13+'15 Ags-31 Ags'!BF13</f>
        <v>0</v>
      </c>
      <c r="O15" s="44">
        <f>'1-14 Mart'!BI13+'15 Mar- 1 Nis'!BF13+'2 Nis-14 Nis+GiYCK'!BI13+'15 Nis-14 May+Ek.Öd'!BI13+'15 May-14 Haz'!BI13+'15 Haz-14 Tem'!BI13+'15 Tem-14 Ags'!BI13+'15 Ags-31 Ags'!BI13</f>
        <v>0</v>
      </c>
      <c r="P15" s="44">
        <f>'1-14 Mart'!BL13+'15 Mar- 1 Nis'!BI13+'2 Nis-14 Nis+GiYCK'!BL13+'15 Nis-14 May+Ek.Öd'!BL13+'15 May-14 Haz'!BL13+'15 Haz-14 Tem'!BL13+'15 Tem-14 Ags'!BL13+'15 Ags-31 Ags'!BL13</f>
        <v>0</v>
      </c>
      <c r="Q15" s="44">
        <f>'1-14 Mart'!BO13+'15 Mar- 1 Nis'!BL13+'2 Nis-14 Nis+GiYCK'!BO13+'15 Nis-14 May+Ek.Öd'!BO13+'15 May-14 Haz'!BO13+'15 Haz-14 Tem'!BO13+'15 Tem-14 Ags'!BO13+'15 Ags-31 Ags'!BO13</f>
        <v>0</v>
      </c>
      <c r="R15" s="44">
        <f>'1-14 Mart'!BR13+'15 Mar- 1 Nis'!BO13+'2 Nis-14 Nis+GiYCK'!BR13+'15 Nis-14 May+Ek.Öd'!BR13+'15 May-14 Haz'!BI13+'15 Haz-14 Tem'!BI13+'15 Tem-14 Ags'!BR13+'15 Ags-31 Ags'!BI13</f>
        <v>0</v>
      </c>
      <c r="S15" s="44">
        <f>'1-14 Mart'!BU13+'15 Mar- 1 Nis'!BR13+'2 Nis-14 Nis+GiYCK'!BU13+'15 Nis-14 May+Ek.Öd'!BU13+'15 May-14 Haz'!BU13+'15 Haz-14 Tem'!BU13+'15 Tem-14 Ags'!BU13+'15 Ags-31 Ags'!BU13</f>
        <v>0</v>
      </c>
      <c r="T15" s="44">
        <f>'1-14 Mart'!BX13+'15 Mar- 1 Nis'!BU13+'2 Nis-14 Nis+GiYCK'!BX13+'15 Nis-14 May+Ek.Öd'!BX13+'15 May-14 Haz'!BX13+'15 Haz-14 Tem'!BX13+'15 Tem-14 Ags'!BX13+'15 Ags-31 Ags'!BX13</f>
        <v>0</v>
      </c>
      <c r="U15" s="44">
        <f>'1-14 Mart'!CA13+'15 Mar- 1 Nis'!BX13+'2 Nis-14 Nis+GiYCK'!CA13+'15 Nis-14 May+Ek.Öd'!CA13+'15 May-14 Haz'!CA13+'15 Haz-14 Tem'!CA13+'15 Tem-14 Ags'!CA13+'15 Ags-31 Ags'!CA13</f>
        <v>0</v>
      </c>
      <c r="V15" s="44">
        <f>'24 Mart Tediye'!H13+'2 Haz Tdy'!H13</f>
        <v>0</v>
      </c>
      <c r="W15" s="44">
        <f>'1-10 MAY İkr'!H13+'1-10 Eyl İkr'!H13</f>
        <v>0</v>
      </c>
      <c r="X15" s="46">
        <f>'1-14 Mart'!CD13+'15 Mar- 1 Nis'!CA13+'2 Nis-14 Nis+GiYCK'!CD13+'15 Nis-14 May+Ek.Öd'!CJ13+'15 May-14 Haz'!CD13+'15 Haz-14 Tem'!CD13+'15 Tem-14 Ags'!CD13+'15 Ags-31 Ags'!CD13+'1 Eyl-14 Eyl'!CD13</f>
        <v>0</v>
      </c>
      <c r="Y15" s="115">
        <f t="shared" si="0"/>
        <v>18281.29</v>
      </c>
    </row>
    <row r="16" spans="1:25" s="8" customFormat="1" ht="23.25" customHeight="1" x14ac:dyDescent="0.2">
      <c r="A16" s="42" t="str">
        <f>'ILK EKRAN D-K ÜCR'!B9</f>
        <v>Personel  Ad Soyad</v>
      </c>
      <c r="B16" s="43">
        <f>'ILK EKRAN D-K ÜCR'!C9</f>
        <v>0</v>
      </c>
      <c r="C16" s="44">
        <f>'1-14 Mart'!W14+'15 Mar- 1 Nis'!W14+'2 Nis-14 Nis+GiYCK'!W14+'15 Nis-14 May+Ek.Öd'!W14+'15 May-14 Haz'!W14+'15 Haz-14 Tem'!W14+'15 Tem-14 Ags'!W14+'15 Ags-31 Ags'!W14+'1 Eyl-14 Eyl'!W14</f>
        <v>0</v>
      </c>
      <c r="D16" s="44">
        <f>'1-14 Mart'!Z14+'15 Mar- 1 Nis'!Z14+'2 Nis-14 Nis+GiYCK'!Z14+'15 Nis-14 May+Ek.Öd'!Z14+'15 May-14 Haz'!Z14+'15 Haz-14 Tem'!Z14+'15 Tem-14 Ags'!Z14+'15 Ags-31 Ags'!Z14+'1 Eyl-14 Eyl'!Z14</f>
        <v>8927.91</v>
      </c>
      <c r="E16" s="44">
        <f>'1-14 Mart'!AC14+'2 Nis-14 Nis+GiYCK'!AC14+'15 Nis-14 May+Ek.Öd'!AC14+'15 May-14 Haz'!AC14+'15 Haz-14 Tem'!AC14+'15 Tem-14 Ags'!AC14+'15 Ags-31 Ags'!AC14+'1 Eyl-14 Eyl'!AC14</f>
        <v>5941.17</v>
      </c>
      <c r="F16" s="45">
        <f>'1-14 Mart'!AH14+'15 Mar- 1 Nis'!AH14+'2 Nis-14 Nis+GiYCK'!AH14+'15 Nis-14 May+Ek.Öd'!AH14+'15 May-14 Haz'!AH14+'15 Haz-14 Tem'!AH14+'15 Tem-14 Ags'!AH14+'15 Ags-31 Ags'!AH14+'1 Eyl-14 Eyl'!AH14</f>
        <v>567.64</v>
      </c>
      <c r="G16" s="44">
        <f>'1-14 Mart'!AK14+'15 Mar- 1 Nis'!AK14+'2 Nis-14 Nis+GiYCK'!AK14+'15 Nis-14 May+Ek.Öd'!AK14+'15 May-14 Haz'!AK14+'15 Haz-14 Tem'!AK14+'15 Tem-14 Ags'!AK14+'15 Ags-31 Ags'!AK14+'1 Eyl-14 Eyl'!AK14</f>
        <v>0</v>
      </c>
      <c r="H16" s="44">
        <f>'1-14 Mart'!AN14+'15 Mar- 1 Nis'!AN14+'2 Nis-14 Nis+GiYCK'!AN14+'15 Nis-14 May+Ek.Öd'!AN14+'15 May-14 Haz'!AN14+'15 Haz-14 Tem'!AN14+'15 Tem-14 Ags'!AN14+'15 Ags-31 Ags'!AN14+'1 Eyl-14 Eyl'!AN14</f>
        <v>190.4</v>
      </c>
      <c r="I16" s="44">
        <f>'1-14 Mart'!AQ14+'15 Mar- 1 Nis'!AQ14+'2 Nis-14 Nis+GiYCK'!AQ14+'15 Nis-14 May+Ek.Öd'!AQ14+'15 May-14 Haz'!AQ14+'15 Haz-14 Tem'!AQ14+'15 Tem-14 Ags'!AQ14+'15 Ags-31 Ags'!AQ14</f>
        <v>0</v>
      </c>
      <c r="J16" s="44">
        <f>'1-14 Mart'!AT14+'15 Mar- 1 Nis'!AT14+'2 Nis-14 Nis+GiYCK'!AT14+'15 Nis-14 May+Ek.Öd'!AT14+'15 May-14 Haz'!AT14+'15 Haz-14 Tem'!AT14+'15 Tem-14 Ags'!AT14+'15 Ags-31 Ags'!AT14</f>
        <v>0</v>
      </c>
      <c r="K16" s="44">
        <f>'1-14 Mart'!AW14+'15 Mar- 1 Nis'!AW14+'2 Nis-14 Nis+GiYCK'!AW14+'15 Nis-14 May+Ek.Öd'!AW14+'15 May-14 Haz'!AW14+'15 Haz-14 Tem'!AW14+'15 Tem-14 Ags'!AW14+'15 Ags-31 Ags'!AW14</f>
        <v>0</v>
      </c>
      <c r="L16" s="44">
        <f>'15 Nis-14 May+Ek.Öd'!AZ14</f>
        <v>2033.5</v>
      </c>
      <c r="M16" s="44">
        <f>'2 Nis-14 Nis+GiYCK'!BC14</f>
        <v>620.66999999999996</v>
      </c>
      <c r="N16" s="44">
        <f>'1-14 Mart'!BF14+'15 Mar- 1 Nis'!BC14+'2 Nis-14 Nis+GiYCK'!BF14+'15 Nis-14 May+Ek.Öd'!BF14+'15 May-14 Haz'!BF14+'15 Haz-14 Tem'!BF14+'15 Tem-14 Ags'!BF14+'15 Ags-31 Ags'!BF14</f>
        <v>0</v>
      </c>
      <c r="O16" s="44">
        <f>'1-14 Mart'!BI14+'15 Mar- 1 Nis'!BF14+'2 Nis-14 Nis+GiYCK'!BI14+'15 Nis-14 May+Ek.Öd'!BI14+'15 May-14 Haz'!BI14+'15 Haz-14 Tem'!BI14+'15 Tem-14 Ags'!BI14+'15 Ags-31 Ags'!BI14</f>
        <v>0</v>
      </c>
      <c r="P16" s="44">
        <f>'1-14 Mart'!BL14+'15 Mar- 1 Nis'!BI14+'2 Nis-14 Nis+GiYCK'!BL14+'15 Nis-14 May+Ek.Öd'!BL14+'15 May-14 Haz'!BL14+'15 Haz-14 Tem'!BL14+'15 Tem-14 Ags'!BL14+'15 Ags-31 Ags'!BL14</f>
        <v>0</v>
      </c>
      <c r="Q16" s="44">
        <f>'1-14 Mart'!BO14+'15 Mar- 1 Nis'!BL14+'2 Nis-14 Nis+GiYCK'!BO14+'15 Nis-14 May+Ek.Öd'!BO14+'15 May-14 Haz'!BO14+'15 Haz-14 Tem'!BO14+'15 Tem-14 Ags'!BO14+'15 Ags-31 Ags'!BO14</f>
        <v>0</v>
      </c>
      <c r="R16" s="44">
        <f>'1-14 Mart'!BR14+'15 Mar- 1 Nis'!BO14+'2 Nis-14 Nis+GiYCK'!BR14+'15 Nis-14 May+Ek.Öd'!BR14+'15 May-14 Haz'!BI14+'15 Haz-14 Tem'!BI14+'15 Tem-14 Ags'!BR14+'15 Ags-31 Ags'!BI14</f>
        <v>0</v>
      </c>
      <c r="S16" s="44">
        <f>'1-14 Mart'!BU14+'15 Mar- 1 Nis'!BR14+'2 Nis-14 Nis+GiYCK'!BU14+'15 Nis-14 May+Ek.Öd'!BU14+'15 May-14 Haz'!BU14+'15 Haz-14 Tem'!BU14+'15 Tem-14 Ags'!BU14+'15 Ags-31 Ags'!BU14</f>
        <v>0</v>
      </c>
      <c r="T16" s="44">
        <f>'1-14 Mart'!BX14+'15 Mar- 1 Nis'!BU14+'2 Nis-14 Nis+GiYCK'!BX14+'15 Nis-14 May+Ek.Öd'!BX14+'15 May-14 Haz'!BX14+'15 Haz-14 Tem'!BX14+'15 Tem-14 Ags'!BX14+'15 Ags-31 Ags'!BX14</f>
        <v>0</v>
      </c>
      <c r="U16" s="44">
        <f>'1-14 Mart'!CA14+'15 Mar- 1 Nis'!BX14+'2 Nis-14 Nis+GiYCK'!CA14+'15 Nis-14 May+Ek.Öd'!CA14+'15 May-14 Haz'!CA14+'15 Haz-14 Tem'!CA14+'15 Tem-14 Ags'!CA14+'15 Ags-31 Ags'!CA14</f>
        <v>0</v>
      </c>
      <c r="V16" s="44">
        <f>'24 Mart Tediye'!H14+'2 Haz Tdy'!H14</f>
        <v>0</v>
      </c>
      <c r="W16" s="44">
        <f>'1-10 MAY İkr'!H14+'1-10 Eyl İkr'!H14</f>
        <v>0</v>
      </c>
      <c r="X16" s="46">
        <f>'1-14 Mart'!CD14+'15 Mar- 1 Nis'!CA14+'2 Nis-14 Nis+GiYCK'!CD14+'15 Nis-14 May+Ek.Öd'!CJ14+'15 May-14 Haz'!CD14+'15 Haz-14 Tem'!CD14+'15 Tem-14 Ags'!CD14+'15 Ags-31 Ags'!CD14+'1 Eyl-14 Eyl'!CD14</f>
        <v>0</v>
      </c>
      <c r="Y16" s="115">
        <f t="shared" si="0"/>
        <v>18281.29</v>
      </c>
    </row>
    <row r="17" spans="1:25" s="8" customFormat="1" ht="23.25" customHeight="1" x14ac:dyDescent="0.2">
      <c r="A17" s="42" t="str">
        <f>'ILK EKRAN D-K ÜCR'!B10</f>
        <v>Personel  Ad Soyad</v>
      </c>
      <c r="B17" s="43">
        <f>'ILK EKRAN D-K ÜCR'!C10</f>
        <v>0</v>
      </c>
      <c r="C17" s="44">
        <f>'1-14 Mart'!W15+'15 Mar- 1 Nis'!W15+'2 Nis-14 Nis+GiYCK'!W15+'15 Nis-14 May+Ek.Öd'!W15+'15 May-14 Haz'!W15+'15 Haz-14 Tem'!W15+'15 Tem-14 Ags'!W15+'15 Ags-31 Ags'!W15+'1 Eyl-14 Eyl'!W15</f>
        <v>0</v>
      </c>
      <c r="D17" s="44">
        <f>'1-14 Mart'!Z15+'15 Mar- 1 Nis'!Z15+'2 Nis-14 Nis+GiYCK'!Z15+'15 Nis-14 May+Ek.Öd'!Z15+'15 May-14 Haz'!Z15+'15 Haz-14 Tem'!Z15+'15 Tem-14 Ags'!Z15+'15 Ags-31 Ags'!Z15+'1 Eyl-14 Eyl'!Z15</f>
        <v>8927.91</v>
      </c>
      <c r="E17" s="44">
        <f>'1-14 Mart'!AC15+'2 Nis-14 Nis+GiYCK'!AC15+'15 Nis-14 May+Ek.Öd'!AC15+'15 May-14 Haz'!AC15+'15 Haz-14 Tem'!AC15+'15 Tem-14 Ags'!AC15+'15 Ags-31 Ags'!AC15+'1 Eyl-14 Eyl'!AC15</f>
        <v>5941.17</v>
      </c>
      <c r="F17" s="45">
        <f>'1-14 Mart'!AH15+'15 Mar- 1 Nis'!AH15+'2 Nis-14 Nis+GiYCK'!AH15+'15 Nis-14 May+Ek.Öd'!AH15+'15 May-14 Haz'!AH15+'15 Haz-14 Tem'!AH15+'15 Tem-14 Ags'!AH15+'15 Ags-31 Ags'!AH15+'1 Eyl-14 Eyl'!AH15</f>
        <v>567.64</v>
      </c>
      <c r="G17" s="44">
        <f>'1-14 Mart'!AK15+'15 Mar- 1 Nis'!AK15+'2 Nis-14 Nis+GiYCK'!AK15+'15 Nis-14 May+Ek.Öd'!AK15+'15 May-14 Haz'!AK15+'15 Haz-14 Tem'!AK15+'15 Tem-14 Ags'!AK15+'15 Ags-31 Ags'!AK15+'1 Eyl-14 Eyl'!AK15</f>
        <v>0</v>
      </c>
      <c r="H17" s="44">
        <f>'1-14 Mart'!AN15+'15 Mar- 1 Nis'!AN15+'2 Nis-14 Nis+GiYCK'!AN15+'15 Nis-14 May+Ek.Öd'!AN15+'15 May-14 Haz'!AN15+'15 Haz-14 Tem'!AN15+'15 Tem-14 Ags'!AN15+'15 Ags-31 Ags'!AN15+'1 Eyl-14 Eyl'!AN15</f>
        <v>190.4</v>
      </c>
      <c r="I17" s="44">
        <f>'1-14 Mart'!AQ15+'15 Mar- 1 Nis'!AQ15+'2 Nis-14 Nis+GiYCK'!AQ15+'15 Nis-14 May+Ek.Öd'!AQ15+'15 May-14 Haz'!AQ15+'15 Haz-14 Tem'!AQ15+'15 Tem-14 Ags'!AQ15+'15 Ags-31 Ags'!AQ15</f>
        <v>0</v>
      </c>
      <c r="J17" s="44">
        <f>'1-14 Mart'!AT15+'15 Mar- 1 Nis'!AT15+'2 Nis-14 Nis+GiYCK'!AT15+'15 Nis-14 May+Ek.Öd'!AT15+'15 May-14 Haz'!AT15+'15 Haz-14 Tem'!AT15+'15 Tem-14 Ags'!AT15+'15 Ags-31 Ags'!AT15</f>
        <v>0</v>
      </c>
      <c r="K17" s="44">
        <f>'1-14 Mart'!AW15+'15 Mar- 1 Nis'!AW15+'2 Nis-14 Nis+GiYCK'!AW15+'15 Nis-14 May+Ek.Öd'!AW15+'15 May-14 Haz'!AW15+'15 Haz-14 Tem'!AW15+'15 Tem-14 Ags'!AW15+'15 Ags-31 Ags'!AW15</f>
        <v>0</v>
      </c>
      <c r="L17" s="44">
        <f>'15 Nis-14 May+Ek.Öd'!AZ15</f>
        <v>2033.5</v>
      </c>
      <c r="M17" s="44">
        <f>'2 Nis-14 Nis+GiYCK'!BC15</f>
        <v>620.66999999999996</v>
      </c>
      <c r="N17" s="44">
        <f>'1-14 Mart'!BF15+'15 Mar- 1 Nis'!BC15+'2 Nis-14 Nis+GiYCK'!BF15+'15 Nis-14 May+Ek.Öd'!BF15+'15 May-14 Haz'!BF15+'15 Haz-14 Tem'!BF15+'15 Tem-14 Ags'!BF15+'15 Ags-31 Ags'!BF15</f>
        <v>0</v>
      </c>
      <c r="O17" s="44">
        <f>'1-14 Mart'!BI15+'15 Mar- 1 Nis'!BF15+'2 Nis-14 Nis+GiYCK'!BI15+'15 Nis-14 May+Ek.Öd'!BI15+'15 May-14 Haz'!BI15+'15 Haz-14 Tem'!BI15+'15 Tem-14 Ags'!BI15+'15 Ags-31 Ags'!BI15</f>
        <v>0</v>
      </c>
      <c r="P17" s="44">
        <f>'1-14 Mart'!BL15+'15 Mar- 1 Nis'!BI15+'2 Nis-14 Nis+GiYCK'!BL15+'15 Nis-14 May+Ek.Öd'!BL15+'15 May-14 Haz'!BL15+'15 Haz-14 Tem'!BL15+'15 Tem-14 Ags'!BL15+'15 Ags-31 Ags'!BL15</f>
        <v>0</v>
      </c>
      <c r="Q17" s="44">
        <f>'1-14 Mart'!BO15+'15 Mar- 1 Nis'!BL15+'2 Nis-14 Nis+GiYCK'!BO15+'15 Nis-14 May+Ek.Öd'!BO15+'15 May-14 Haz'!BO15+'15 Haz-14 Tem'!BO15+'15 Tem-14 Ags'!BO15+'15 Ags-31 Ags'!BO15</f>
        <v>0</v>
      </c>
      <c r="R17" s="44">
        <f>'1-14 Mart'!BR15+'15 Mar- 1 Nis'!BO15+'2 Nis-14 Nis+GiYCK'!BR15+'15 Nis-14 May+Ek.Öd'!BR15+'15 May-14 Haz'!BI15+'15 Haz-14 Tem'!BI15+'15 Tem-14 Ags'!BR15+'15 Ags-31 Ags'!BI15</f>
        <v>0</v>
      </c>
      <c r="S17" s="44">
        <f>'1-14 Mart'!BU15+'15 Mar- 1 Nis'!BR15+'2 Nis-14 Nis+GiYCK'!BU15+'15 Nis-14 May+Ek.Öd'!BU15+'15 May-14 Haz'!BU15+'15 Haz-14 Tem'!BU15+'15 Tem-14 Ags'!BU15+'15 Ags-31 Ags'!BU15</f>
        <v>0</v>
      </c>
      <c r="T17" s="44">
        <f>'1-14 Mart'!BX15+'15 Mar- 1 Nis'!BU15+'2 Nis-14 Nis+GiYCK'!BX15+'15 Nis-14 May+Ek.Öd'!BX15+'15 May-14 Haz'!BX15+'15 Haz-14 Tem'!BX15+'15 Tem-14 Ags'!BX15+'15 Ags-31 Ags'!BX15</f>
        <v>0</v>
      </c>
      <c r="U17" s="44">
        <f>'1-14 Mart'!CA15+'15 Mar- 1 Nis'!BX15+'2 Nis-14 Nis+GiYCK'!CA15+'15 Nis-14 May+Ek.Öd'!CA15+'15 May-14 Haz'!CA15+'15 Haz-14 Tem'!CA15+'15 Tem-14 Ags'!CA15+'15 Ags-31 Ags'!CA15</f>
        <v>0</v>
      </c>
      <c r="V17" s="44">
        <f>'24 Mart Tediye'!H15+'2 Haz Tdy'!H15</f>
        <v>0</v>
      </c>
      <c r="W17" s="44">
        <f>'1-10 MAY İkr'!H15+'1-10 Eyl İkr'!H15</f>
        <v>0</v>
      </c>
      <c r="X17" s="46">
        <f>'1-14 Mart'!CD15+'15 Mar- 1 Nis'!CA15+'2 Nis-14 Nis+GiYCK'!CD15+'15 Nis-14 May+Ek.Öd'!CJ15+'15 May-14 Haz'!CD15+'15 Haz-14 Tem'!CD15+'15 Tem-14 Ags'!CD15+'15 Ags-31 Ags'!CD15+'1 Eyl-14 Eyl'!CD15</f>
        <v>0</v>
      </c>
      <c r="Y17" s="115">
        <f t="shared" si="0"/>
        <v>18281.29</v>
      </c>
    </row>
    <row r="18" spans="1:25" s="8" customFormat="1" ht="23.25" customHeight="1" x14ac:dyDescent="0.2">
      <c r="A18" s="42" t="str">
        <f>'ILK EKRAN D-K ÜCR'!B11</f>
        <v>Personel  Ad Soyad</v>
      </c>
      <c r="B18" s="43">
        <f>'ILK EKRAN D-K ÜCR'!C11</f>
        <v>0</v>
      </c>
      <c r="C18" s="44">
        <f>'1-14 Mart'!W16+'15 Mar- 1 Nis'!W16+'2 Nis-14 Nis+GiYCK'!W16+'15 Nis-14 May+Ek.Öd'!W16+'15 May-14 Haz'!W16+'15 Haz-14 Tem'!W16+'15 Tem-14 Ags'!W16+'15 Ags-31 Ags'!W16+'1 Eyl-14 Eyl'!W16</f>
        <v>0</v>
      </c>
      <c r="D18" s="44">
        <f>'1-14 Mart'!Z16+'15 Mar- 1 Nis'!Z16+'2 Nis-14 Nis+GiYCK'!Z16+'15 Nis-14 May+Ek.Öd'!Z16+'15 May-14 Haz'!Z16+'15 Haz-14 Tem'!Z16+'15 Tem-14 Ags'!Z16+'15 Ags-31 Ags'!Z16+'1 Eyl-14 Eyl'!Z16</f>
        <v>8927.91</v>
      </c>
      <c r="E18" s="44">
        <f>'1-14 Mart'!AC16+'2 Nis-14 Nis+GiYCK'!AC16+'15 Nis-14 May+Ek.Öd'!AC16+'15 May-14 Haz'!AC16+'15 Haz-14 Tem'!AC16+'15 Tem-14 Ags'!AC16+'15 Ags-31 Ags'!AC16+'1 Eyl-14 Eyl'!AC16</f>
        <v>5941.17</v>
      </c>
      <c r="F18" s="45">
        <f>'1-14 Mart'!AH16+'15 Mar- 1 Nis'!AH16+'2 Nis-14 Nis+GiYCK'!AH16+'15 Nis-14 May+Ek.Öd'!AH16+'15 May-14 Haz'!AH16+'15 Haz-14 Tem'!AH16+'15 Tem-14 Ags'!AH16+'15 Ags-31 Ags'!AH16+'1 Eyl-14 Eyl'!AH16</f>
        <v>567.64</v>
      </c>
      <c r="G18" s="44">
        <f>'1-14 Mart'!AK16+'15 Mar- 1 Nis'!AK16+'2 Nis-14 Nis+GiYCK'!AK16+'15 Nis-14 May+Ek.Öd'!AK16+'15 May-14 Haz'!AK16+'15 Haz-14 Tem'!AK16+'15 Tem-14 Ags'!AK16+'15 Ags-31 Ags'!AK16+'1 Eyl-14 Eyl'!AK16</f>
        <v>0</v>
      </c>
      <c r="H18" s="44">
        <f>'1-14 Mart'!AN16+'15 Mar- 1 Nis'!AN16+'2 Nis-14 Nis+GiYCK'!AN16+'15 Nis-14 May+Ek.Öd'!AN16+'15 May-14 Haz'!AN16+'15 Haz-14 Tem'!AN16+'15 Tem-14 Ags'!AN16+'15 Ags-31 Ags'!AN16+'1 Eyl-14 Eyl'!AN16</f>
        <v>190.4</v>
      </c>
      <c r="I18" s="44">
        <f>'1-14 Mart'!AQ16+'15 Mar- 1 Nis'!AQ16+'2 Nis-14 Nis+GiYCK'!AQ16+'15 Nis-14 May+Ek.Öd'!AQ16+'15 May-14 Haz'!AQ16+'15 Haz-14 Tem'!AQ16+'15 Tem-14 Ags'!AQ16+'15 Ags-31 Ags'!AQ16</f>
        <v>0</v>
      </c>
      <c r="J18" s="44">
        <f>'1-14 Mart'!AT16+'15 Mar- 1 Nis'!AT16+'2 Nis-14 Nis+GiYCK'!AT16+'15 Nis-14 May+Ek.Öd'!AT16+'15 May-14 Haz'!AT16+'15 Haz-14 Tem'!AT16+'15 Tem-14 Ags'!AT16+'15 Ags-31 Ags'!AT16</f>
        <v>0</v>
      </c>
      <c r="K18" s="44">
        <f>'1-14 Mart'!AW16+'15 Mar- 1 Nis'!AW16+'2 Nis-14 Nis+GiYCK'!AW16+'15 Nis-14 May+Ek.Öd'!AW16+'15 May-14 Haz'!AW16+'15 Haz-14 Tem'!AW16+'15 Tem-14 Ags'!AW16+'15 Ags-31 Ags'!AW16</f>
        <v>0</v>
      </c>
      <c r="L18" s="44">
        <f>'15 Nis-14 May+Ek.Öd'!AZ16</f>
        <v>2033.5</v>
      </c>
      <c r="M18" s="44">
        <f>'2 Nis-14 Nis+GiYCK'!BC16</f>
        <v>620.66999999999996</v>
      </c>
      <c r="N18" s="44">
        <f>'1-14 Mart'!BF16+'15 Mar- 1 Nis'!BC16+'2 Nis-14 Nis+GiYCK'!BF16+'15 Nis-14 May+Ek.Öd'!BF16+'15 May-14 Haz'!BF16+'15 Haz-14 Tem'!BF16+'15 Tem-14 Ags'!BF16+'15 Ags-31 Ags'!BF16</f>
        <v>0</v>
      </c>
      <c r="O18" s="44">
        <f>'1-14 Mart'!BI16+'15 Mar- 1 Nis'!BF16+'2 Nis-14 Nis+GiYCK'!BI16+'15 Nis-14 May+Ek.Öd'!BI16+'15 May-14 Haz'!BI16+'15 Haz-14 Tem'!BI16+'15 Tem-14 Ags'!BI16+'15 Ags-31 Ags'!BI16</f>
        <v>0</v>
      </c>
      <c r="P18" s="44">
        <f>'1-14 Mart'!BL16+'15 Mar- 1 Nis'!BI16+'2 Nis-14 Nis+GiYCK'!BL16+'15 Nis-14 May+Ek.Öd'!BL16+'15 May-14 Haz'!BL16+'15 Haz-14 Tem'!BL16+'15 Tem-14 Ags'!BL16+'15 Ags-31 Ags'!BL16</f>
        <v>0</v>
      </c>
      <c r="Q18" s="44">
        <f>'1-14 Mart'!BO16+'15 Mar- 1 Nis'!BL16+'2 Nis-14 Nis+GiYCK'!BO16+'15 Nis-14 May+Ek.Öd'!BO16+'15 May-14 Haz'!BO16+'15 Haz-14 Tem'!BO16+'15 Tem-14 Ags'!BO16+'15 Ags-31 Ags'!BO16</f>
        <v>0</v>
      </c>
      <c r="R18" s="44">
        <f>'1-14 Mart'!BR16+'15 Mar- 1 Nis'!BO16+'2 Nis-14 Nis+GiYCK'!BR16+'15 Nis-14 May+Ek.Öd'!BR16+'15 May-14 Haz'!BI16+'15 Haz-14 Tem'!BI16+'15 Tem-14 Ags'!BR16+'15 Ags-31 Ags'!BI16</f>
        <v>0</v>
      </c>
      <c r="S18" s="44">
        <f>'1-14 Mart'!BU16+'15 Mar- 1 Nis'!BR16+'2 Nis-14 Nis+GiYCK'!BU16+'15 Nis-14 May+Ek.Öd'!BU16+'15 May-14 Haz'!BU16+'15 Haz-14 Tem'!BU16+'15 Tem-14 Ags'!BU16+'15 Ags-31 Ags'!BU16</f>
        <v>0</v>
      </c>
      <c r="T18" s="44">
        <f>'1-14 Mart'!BX16+'15 Mar- 1 Nis'!BU16+'2 Nis-14 Nis+GiYCK'!BX16+'15 Nis-14 May+Ek.Öd'!BX16+'15 May-14 Haz'!BX16+'15 Haz-14 Tem'!BX16+'15 Tem-14 Ags'!BX16+'15 Ags-31 Ags'!BX16</f>
        <v>0</v>
      </c>
      <c r="U18" s="44">
        <f>'1-14 Mart'!CA16+'15 Mar- 1 Nis'!BX16+'2 Nis-14 Nis+GiYCK'!CA16+'15 Nis-14 May+Ek.Öd'!CA16+'15 May-14 Haz'!CA16+'15 Haz-14 Tem'!CA16+'15 Tem-14 Ags'!CA16+'15 Ags-31 Ags'!CA16</f>
        <v>0</v>
      </c>
      <c r="V18" s="44">
        <f>'24 Mart Tediye'!H16+'2 Haz Tdy'!H16</f>
        <v>0</v>
      </c>
      <c r="W18" s="44">
        <f>'1-10 MAY İkr'!H16+'1-10 Eyl İkr'!H16</f>
        <v>0</v>
      </c>
      <c r="X18" s="46">
        <f>'1-14 Mart'!CD16+'15 Mar- 1 Nis'!CA16+'2 Nis-14 Nis+GiYCK'!CD16+'15 Nis-14 May+Ek.Öd'!CJ16+'15 May-14 Haz'!CD16+'15 Haz-14 Tem'!CD16+'15 Tem-14 Ags'!CD16+'15 Ags-31 Ags'!CD16+'1 Eyl-14 Eyl'!CD16</f>
        <v>0</v>
      </c>
      <c r="Y18" s="115">
        <f t="shared" si="0"/>
        <v>18281.29</v>
      </c>
    </row>
    <row r="19" spans="1:25" s="8" customFormat="1" ht="23.25" customHeight="1" x14ac:dyDescent="0.2">
      <c r="A19" s="42" t="str">
        <f>'ILK EKRAN D-K ÜCR'!B12</f>
        <v>Personel  Ad Soyad</v>
      </c>
      <c r="B19" s="43">
        <f>'ILK EKRAN D-K ÜCR'!C12</f>
        <v>0</v>
      </c>
      <c r="C19" s="44">
        <f>'1-14 Mart'!W17+'15 Mar- 1 Nis'!W17+'2 Nis-14 Nis+GiYCK'!W17+'15 Nis-14 May+Ek.Öd'!W17+'15 May-14 Haz'!W17+'15 Haz-14 Tem'!W17+'15 Tem-14 Ags'!W17+'15 Ags-31 Ags'!W17+'1 Eyl-14 Eyl'!W17</f>
        <v>0</v>
      </c>
      <c r="D19" s="44">
        <f>'1-14 Mart'!Z17+'15 Mar- 1 Nis'!Z17+'2 Nis-14 Nis+GiYCK'!Z17+'15 Nis-14 May+Ek.Öd'!Z17+'15 May-14 Haz'!Z17+'15 Haz-14 Tem'!Z17+'15 Tem-14 Ags'!Z17+'15 Ags-31 Ags'!Z17+'1 Eyl-14 Eyl'!Z17</f>
        <v>8927.91</v>
      </c>
      <c r="E19" s="44">
        <f>'1-14 Mart'!AC17+'2 Nis-14 Nis+GiYCK'!AC17+'15 Nis-14 May+Ek.Öd'!AC17+'15 May-14 Haz'!AC17+'15 Haz-14 Tem'!AC17+'15 Tem-14 Ags'!AC17+'15 Ags-31 Ags'!AC17+'1 Eyl-14 Eyl'!AC17</f>
        <v>5941.17</v>
      </c>
      <c r="F19" s="45">
        <f>'1-14 Mart'!AH17+'15 Mar- 1 Nis'!AH17+'2 Nis-14 Nis+GiYCK'!AH17+'15 Nis-14 May+Ek.Öd'!AH17+'15 May-14 Haz'!AH17+'15 Haz-14 Tem'!AH17+'15 Tem-14 Ags'!AH17+'15 Ags-31 Ags'!AH17+'1 Eyl-14 Eyl'!AH17</f>
        <v>567.64</v>
      </c>
      <c r="G19" s="44">
        <f>'1-14 Mart'!AK17+'15 Mar- 1 Nis'!AK17+'2 Nis-14 Nis+GiYCK'!AK17+'15 Nis-14 May+Ek.Öd'!AK17+'15 May-14 Haz'!AK17+'15 Haz-14 Tem'!AK17+'15 Tem-14 Ags'!AK17+'15 Ags-31 Ags'!AK17+'1 Eyl-14 Eyl'!AK17</f>
        <v>0</v>
      </c>
      <c r="H19" s="44">
        <f>'1-14 Mart'!AN17+'15 Mar- 1 Nis'!AN17+'2 Nis-14 Nis+GiYCK'!AN17+'15 Nis-14 May+Ek.Öd'!AN17+'15 May-14 Haz'!AN17+'15 Haz-14 Tem'!AN17+'15 Tem-14 Ags'!AN17+'15 Ags-31 Ags'!AN17+'1 Eyl-14 Eyl'!AN17</f>
        <v>190.4</v>
      </c>
      <c r="I19" s="44">
        <f>'1-14 Mart'!AQ17+'15 Mar- 1 Nis'!AQ17+'2 Nis-14 Nis+GiYCK'!AQ17+'15 Nis-14 May+Ek.Öd'!AQ17+'15 May-14 Haz'!AQ17+'15 Haz-14 Tem'!AQ17+'15 Tem-14 Ags'!AQ17+'15 Ags-31 Ags'!AQ17</f>
        <v>0</v>
      </c>
      <c r="J19" s="44">
        <f>'1-14 Mart'!AT17+'15 Mar- 1 Nis'!AT17+'2 Nis-14 Nis+GiYCK'!AT17+'15 Nis-14 May+Ek.Öd'!AT17+'15 May-14 Haz'!AT17+'15 Haz-14 Tem'!AT17+'15 Tem-14 Ags'!AT17+'15 Ags-31 Ags'!AT17</f>
        <v>0</v>
      </c>
      <c r="K19" s="44">
        <f>'1-14 Mart'!AW17+'15 Mar- 1 Nis'!AW17+'2 Nis-14 Nis+GiYCK'!AW17+'15 Nis-14 May+Ek.Öd'!AW17+'15 May-14 Haz'!AW17+'15 Haz-14 Tem'!AW17+'15 Tem-14 Ags'!AW17+'15 Ags-31 Ags'!AW17</f>
        <v>0</v>
      </c>
      <c r="L19" s="44">
        <f>'15 Nis-14 May+Ek.Öd'!AZ17</f>
        <v>2033.5</v>
      </c>
      <c r="M19" s="44">
        <f>'2 Nis-14 Nis+GiYCK'!BC17</f>
        <v>620.66999999999996</v>
      </c>
      <c r="N19" s="44">
        <f>'1-14 Mart'!BF17+'15 Mar- 1 Nis'!BC17+'2 Nis-14 Nis+GiYCK'!BF17+'15 Nis-14 May+Ek.Öd'!BF17+'15 May-14 Haz'!BF17+'15 Haz-14 Tem'!BF17+'15 Tem-14 Ags'!BF17+'15 Ags-31 Ags'!BF17</f>
        <v>0</v>
      </c>
      <c r="O19" s="44">
        <f>'1-14 Mart'!BI17+'15 Mar- 1 Nis'!BF17+'2 Nis-14 Nis+GiYCK'!BI17+'15 Nis-14 May+Ek.Öd'!BI17+'15 May-14 Haz'!BI17+'15 Haz-14 Tem'!BI17+'15 Tem-14 Ags'!BI17+'15 Ags-31 Ags'!BI17</f>
        <v>0</v>
      </c>
      <c r="P19" s="44">
        <f>'1-14 Mart'!BL17+'15 Mar- 1 Nis'!BI17+'2 Nis-14 Nis+GiYCK'!BL17+'15 Nis-14 May+Ek.Öd'!BL17+'15 May-14 Haz'!BL17+'15 Haz-14 Tem'!BL17+'15 Tem-14 Ags'!BL17+'15 Ags-31 Ags'!BL17</f>
        <v>0</v>
      </c>
      <c r="Q19" s="44">
        <f>'1-14 Mart'!BO17+'15 Mar- 1 Nis'!BL17+'2 Nis-14 Nis+GiYCK'!BO17+'15 Nis-14 May+Ek.Öd'!BO17+'15 May-14 Haz'!BO17+'15 Haz-14 Tem'!BO17+'15 Tem-14 Ags'!BO17+'15 Ags-31 Ags'!BO17</f>
        <v>0</v>
      </c>
      <c r="R19" s="44">
        <f>'1-14 Mart'!BR17+'15 Mar- 1 Nis'!BO17+'2 Nis-14 Nis+GiYCK'!BR17+'15 Nis-14 May+Ek.Öd'!BR17+'15 May-14 Haz'!BI17+'15 Haz-14 Tem'!BI17+'15 Tem-14 Ags'!BR17+'15 Ags-31 Ags'!BI17</f>
        <v>0</v>
      </c>
      <c r="S19" s="44">
        <f>'1-14 Mart'!BU17+'15 Mar- 1 Nis'!BR17+'2 Nis-14 Nis+GiYCK'!BU17+'15 Nis-14 May+Ek.Öd'!BU17+'15 May-14 Haz'!BU17+'15 Haz-14 Tem'!BU17+'15 Tem-14 Ags'!BU17+'15 Ags-31 Ags'!BU17</f>
        <v>0</v>
      </c>
      <c r="T19" s="44">
        <f>'1-14 Mart'!BX17+'15 Mar- 1 Nis'!BU17+'2 Nis-14 Nis+GiYCK'!BX17+'15 Nis-14 May+Ek.Öd'!BX17+'15 May-14 Haz'!BX17+'15 Haz-14 Tem'!BX17+'15 Tem-14 Ags'!BX17+'15 Ags-31 Ags'!BX17</f>
        <v>0</v>
      </c>
      <c r="U19" s="44">
        <f>'1-14 Mart'!CA17+'15 Mar- 1 Nis'!BX17+'2 Nis-14 Nis+GiYCK'!CA17+'15 Nis-14 May+Ek.Öd'!CA17+'15 May-14 Haz'!CA17+'15 Haz-14 Tem'!CA17+'15 Tem-14 Ags'!CA17+'15 Ags-31 Ags'!CA17</f>
        <v>0</v>
      </c>
      <c r="V19" s="44">
        <f>'24 Mart Tediye'!H17+'2 Haz Tdy'!H17</f>
        <v>0</v>
      </c>
      <c r="W19" s="44">
        <f>'1-10 MAY İkr'!H17+'1-10 Eyl İkr'!H17</f>
        <v>0</v>
      </c>
      <c r="X19" s="46">
        <f>'1-14 Mart'!CD17+'15 Mar- 1 Nis'!CA17+'2 Nis-14 Nis+GiYCK'!CD17+'15 Nis-14 May+Ek.Öd'!CJ17+'15 May-14 Haz'!CD17+'15 Haz-14 Tem'!CD17+'15 Tem-14 Ags'!CD17+'15 Ags-31 Ags'!CD17+'1 Eyl-14 Eyl'!CD17</f>
        <v>0</v>
      </c>
      <c r="Y19" s="115">
        <f t="shared" si="0"/>
        <v>18281.29</v>
      </c>
    </row>
    <row r="20" spans="1:25" s="8" customFormat="1" ht="23.25" customHeight="1" x14ac:dyDescent="0.2">
      <c r="A20" s="42" t="str">
        <f>'ILK EKRAN D-K ÜCR'!B13</f>
        <v>Personel  Ad Soyad</v>
      </c>
      <c r="B20" s="43">
        <f>'ILK EKRAN D-K ÜCR'!C13</f>
        <v>0</v>
      </c>
      <c r="C20" s="44">
        <f>'1-14 Mart'!W18+'15 Mar- 1 Nis'!W18+'2 Nis-14 Nis+GiYCK'!W18+'15 Nis-14 May+Ek.Öd'!W18+'15 May-14 Haz'!W18+'15 Haz-14 Tem'!W18+'15 Tem-14 Ags'!W18+'15 Ags-31 Ags'!W18+'1 Eyl-14 Eyl'!W18</f>
        <v>0</v>
      </c>
      <c r="D20" s="44">
        <f>'1-14 Mart'!Z18+'15 Mar- 1 Nis'!Z18+'2 Nis-14 Nis+GiYCK'!Z18+'15 Nis-14 May+Ek.Öd'!Z18+'15 May-14 Haz'!Z18+'15 Haz-14 Tem'!Z18+'15 Tem-14 Ags'!Z18+'15 Ags-31 Ags'!Z18+'1 Eyl-14 Eyl'!Z18</f>
        <v>8927.91</v>
      </c>
      <c r="E20" s="44">
        <f>'1-14 Mart'!AC18+'2 Nis-14 Nis+GiYCK'!AC18+'15 Nis-14 May+Ek.Öd'!AC18+'15 May-14 Haz'!AC18+'15 Haz-14 Tem'!AC18+'15 Tem-14 Ags'!AC18+'15 Ags-31 Ags'!AC18+'1 Eyl-14 Eyl'!AC18</f>
        <v>5941.17</v>
      </c>
      <c r="F20" s="45">
        <f>'1-14 Mart'!AH18+'15 Mar- 1 Nis'!AH18+'2 Nis-14 Nis+GiYCK'!AH18+'15 Nis-14 May+Ek.Öd'!AH18+'15 May-14 Haz'!AH18+'15 Haz-14 Tem'!AH18+'15 Tem-14 Ags'!AH18+'15 Ags-31 Ags'!AH18+'1 Eyl-14 Eyl'!AH18</f>
        <v>567.64</v>
      </c>
      <c r="G20" s="44">
        <f>'1-14 Mart'!AK18+'15 Mar- 1 Nis'!AK18+'2 Nis-14 Nis+GiYCK'!AK18+'15 Nis-14 May+Ek.Öd'!AK18+'15 May-14 Haz'!AK18+'15 Haz-14 Tem'!AK18+'15 Tem-14 Ags'!AK18+'15 Ags-31 Ags'!AK18+'1 Eyl-14 Eyl'!AK18</f>
        <v>0</v>
      </c>
      <c r="H20" s="44">
        <f>'1-14 Mart'!AN18+'15 Mar- 1 Nis'!AN18+'2 Nis-14 Nis+GiYCK'!AN18+'15 Nis-14 May+Ek.Öd'!AN18+'15 May-14 Haz'!AN18+'15 Haz-14 Tem'!AN18+'15 Tem-14 Ags'!AN18+'15 Ags-31 Ags'!AN18+'1 Eyl-14 Eyl'!AN18</f>
        <v>190.4</v>
      </c>
      <c r="I20" s="44">
        <f>'1-14 Mart'!AQ18+'15 Mar- 1 Nis'!AQ18+'2 Nis-14 Nis+GiYCK'!AQ18+'15 Nis-14 May+Ek.Öd'!AQ18+'15 May-14 Haz'!AQ18+'15 Haz-14 Tem'!AQ18+'15 Tem-14 Ags'!AQ18+'15 Ags-31 Ags'!AQ18</f>
        <v>0</v>
      </c>
      <c r="J20" s="44">
        <f>'1-14 Mart'!AT18+'15 Mar- 1 Nis'!AT18+'2 Nis-14 Nis+GiYCK'!AT18+'15 Nis-14 May+Ek.Öd'!AT18+'15 May-14 Haz'!AT18+'15 Haz-14 Tem'!AT18+'15 Tem-14 Ags'!AT18+'15 Ags-31 Ags'!AT18</f>
        <v>0</v>
      </c>
      <c r="K20" s="44">
        <f>'1-14 Mart'!AW18+'15 Mar- 1 Nis'!AW18+'2 Nis-14 Nis+GiYCK'!AW18+'15 Nis-14 May+Ek.Öd'!AW18+'15 May-14 Haz'!AW18+'15 Haz-14 Tem'!AW18+'15 Tem-14 Ags'!AW18+'15 Ags-31 Ags'!AW18</f>
        <v>0</v>
      </c>
      <c r="L20" s="44">
        <f>'15 Nis-14 May+Ek.Öd'!AZ18</f>
        <v>2033.5</v>
      </c>
      <c r="M20" s="44">
        <f>'2 Nis-14 Nis+GiYCK'!BC18</f>
        <v>620.66999999999996</v>
      </c>
      <c r="N20" s="44">
        <f>'1-14 Mart'!BF18+'15 Mar- 1 Nis'!BC18+'2 Nis-14 Nis+GiYCK'!BF18+'15 Nis-14 May+Ek.Öd'!BF18+'15 May-14 Haz'!BF18+'15 Haz-14 Tem'!BF18+'15 Tem-14 Ags'!BF18+'15 Ags-31 Ags'!BF18</f>
        <v>0</v>
      </c>
      <c r="O20" s="44">
        <f>'1-14 Mart'!BI18+'15 Mar- 1 Nis'!BF18+'2 Nis-14 Nis+GiYCK'!BI18+'15 Nis-14 May+Ek.Öd'!BI18+'15 May-14 Haz'!BI18+'15 Haz-14 Tem'!BI18+'15 Tem-14 Ags'!BI18+'15 Ags-31 Ags'!BI18</f>
        <v>0</v>
      </c>
      <c r="P20" s="44">
        <f>'1-14 Mart'!BL18+'15 Mar- 1 Nis'!BI18+'2 Nis-14 Nis+GiYCK'!BL18+'15 Nis-14 May+Ek.Öd'!BL18+'15 May-14 Haz'!BL18+'15 Haz-14 Tem'!BL18+'15 Tem-14 Ags'!BL18+'15 Ags-31 Ags'!BL18</f>
        <v>0</v>
      </c>
      <c r="Q20" s="44">
        <f>'1-14 Mart'!BO18+'15 Mar- 1 Nis'!BL18+'2 Nis-14 Nis+GiYCK'!BO18+'15 Nis-14 May+Ek.Öd'!BO18+'15 May-14 Haz'!BO18+'15 Haz-14 Tem'!BO18+'15 Tem-14 Ags'!BO18+'15 Ags-31 Ags'!BO18</f>
        <v>0</v>
      </c>
      <c r="R20" s="44">
        <f>'1-14 Mart'!BR18+'15 Mar- 1 Nis'!BO18+'2 Nis-14 Nis+GiYCK'!BR18+'15 Nis-14 May+Ek.Öd'!BR18+'15 May-14 Haz'!BI18+'15 Haz-14 Tem'!BI18+'15 Tem-14 Ags'!BR18+'15 Ags-31 Ags'!BI18</f>
        <v>0</v>
      </c>
      <c r="S20" s="44">
        <f>'1-14 Mart'!BU18+'15 Mar- 1 Nis'!BR18+'2 Nis-14 Nis+GiYCK'!BU18+'15 Nis-14 May+Ek.Öd'!BU18+'15 May-14 Haz'!BU18+'15 Haz-14 Tem'!BU18+'15 Tem-14 Ags'!BU18+'15 Ags-31 Ags'!BU18</f>
        <v>0</v>
      </c>
      <c r="T20" s="44">
        <f>'1-14 Mart'!BX18+'15 Mar- 1 Nis'!BU18+'2 Nis-14 Nis+GiYCK'!BX18+'15 Nis-14 May+Ek.Öd'!BX18+'15 May-14 Haz'!BX18+'15 Haz-14 Tem'!BX18+'15 Tem-14 Ags'!BX18+'15 Ags-31 Ags'!BX18</f>
        <v>0</v>
      </c>
      <c r="U20" s="44">
        <f>'1-14 Mart'!CA18+'15 Mar- 1 Nis'!BX18+'2 Nis-14 Nis+GiYCK'!CA18+'15 Nis-14 May+Ek.Öd'!CA18+'15 May-14 Haz'!CA18+'15 Haz-14 Tem'!CA18+'15 Tem-14 Ags'!CA18+'15 Ags-31 Ags'!CA18</f>
        <v>0</v>
      </c>
      <c r="V20" s="44">
        <f>'24 Mart Tediye'!H18+'2 Haz Tdy'!H18</f>
        <v>0</v>
      </c>
      <c r="W20" s="44">
        <f>'1-10 MAY İkr'!H18+'1-10 Eyl İkr'!H18</f>
        <v>0</v>
      </c>
      <c r="X20" s="46">
        <f>'1-14 Mart'!CD18+'15 Mar- 1 Nis'!CA18+'2 Nis-14 Nis+GiYCK'!CD18+'15 Nis-14 May+Ek.Öd'!CJ18+'15 May-14 Haz'!CD18+'15 Haz-14 Tem'!CD18+'15 Tem-14 Ags'!CD18+'15 Ags-31 Ags'!CD18+'1 Eyl-14 Eyl'!CD18</f>
        <v>0</v>
      </c>
      <c r="Y20" s="115">
        <f t="shared" si="0"/>
        <v>18281.29</v>
      </c>
    </row>
    <row r="21" spans="1:25" s="8" customFormat="1" ht="23.25" customHeight="1" x14ac:dyDescent="0.2">
      <c r="A21" s="42" t="str">
        <f>'ILK EKRAN D-K ÜCR'!B14</f>
        <v>Personel  Ad Soyad</v>
      </c>
      <c r="B21" s="43">
        <f>'ILK EKRAN D-K ÜCR'!C14</f>
        <v>0</v>
      </c>
      <c r="C21" s="44">
        <f>'1-14 Mart'!W19+'15 Mar- 1 Nis'!W19+'2 Nis-14 Nis+GiYCK'!W19+'15 Nis-14 May+Ek.Öd'!W19+'15 May-14 Haz'!W19+'15 Haz-14 Tem'!W19+'15 Tem-14 Ags'!W19+'15 Ags-31 Ags'!W19+'1 Eyl-14 Eyl'!W19</f>
        <v>0</v>
      </c>
      <c r="D21" s="44">
        <f>'1-14 Mart'!Z19+'15 Mar- 1 Nis'!Z19+'2 Nis-14 Nis+GiYCK'!Z19+'15 Nis-14 May+Ek.Öd'!Z19+'15 May-14 Haz'!Z19+'15 Haz-14 Tem'!Z19+'15 Tem-14 Ags'!Z19+'15 Ags-31 Ags'!Z19+'1 Eyl-14 Eyl'!Z19</f>
        <v>8927.91</v>
      </c>
      <c r="E21" s="44">
        <f>'1-14 Mart'!AC19+'2 Nis-14 Nis+GiYCK'!AC19+'15 Nis-14 May+Ek.Öd'!AC19+'15 May-14 Haz'!AC19+'15 Haz-14 Tem'!AC19+'15 Tem-14 Ags'!AC19+'15 Ags-31 Ags'!AC19+'1 Eyl-14 Eyl'!AC19</f>
        <v>5941.17</v>
      </c>
      <c r="F21" s="45">
        <f>'1-14 Mart'!AH19+'15 Mar- 1 Nis'!AH19+'2 Nis-14 Nis+GiYCK'!AH19+'15 Nis-14 May+Ek.Öd'!AH19+'15 May-14 Haz'!AH19+'15 Haz-14 Tem'!AH19+'15 Tem-14 Ags'!AH19+'15 Ags-31 Ags'!AH19+'1 Eyl-14 Eyl'!AH19</f>
        <v>567.64</v>
      </c>
      <c r="G21" s="44">
        <f>'1-14 Mart'!AK19+'15 Mar- 1 Nis'!AK19+'2 Nis-14 Nis+GiYCK'!AK19+'15 Nis-14 May+Ek.Öd'!AK19+'15 May-14 Haz'!AK19+'15 Haz-14 Tem'!AK19+'15 Tem-14 Ags'!AK19+'15 Ags-31 Ags'!AK19+'1 Eyl-14 Eyl'!AK19</f>
        <v>0</v>
      </c>
      <c r="H21" s="44">
        <f>'1-14 Mart'!AN19+'15 Mar- 1 Nis'!AN19+'2 Nis-14 Nis+GiYCK'!AN19+'15 Nis-14 May+Ek.Öd'!AN19+'15 May-14 Haz'!AN19+'15 Haz-14 Tem'!AN19+'15 Tem-14 Ags'!AN19+'15 Ags-31 Ags'!AN19+'1 Eyl-14 Eyl'!AN19</f>
        <v>190.4</v>
      </c>
      <c r="I21" s="44">
        <f>'1-14 Mart'!AQ19+'15 Mar- 1 Nis'!AQ19+'2 Nis-14 Nis+GiYCK'!AQ19+'15 Nis-14 May+Ek.Öd'!AQ19+'15 May-14 Haz'!AQ19+'15 Haz-14 Tem'!AQ19+'15 Tem-14 Ags'!AQ19+'15 Ags-31 Ags'!AQ19</f>
        <v>0</v>
      </c>
      <c r="J21" s="44">
        <f>'1-14 Mart'!AT19+'15 Mar- 1 Nis'!AT19+'2 Nis-14 Nis+GiYCK'!AT19+'15 Nis-14 May+Ek.Öd'!AT19+'15 May-14 Haz'!AT19+'15 Haz-14 Tem'!AT19+'15 Tem-14 Ags'!AT19+'15 Ags-31 Ags'!AT19</f>
        <v>0</v>
      </c>
      <c r="K21" s="44">
        <f>'1-14 Mart'!AW19+'15 Mar- 1 Nis'!AW19+'2 Nis-14 Nis+GiYCK'!AW19+'15 Nis-14 May+Ek.Öd'!AW19+'15 May-14 Haz'!AW19+'15 Haz-14 Tem'!AW19+'15 Tem-14 Ags'!AW19+'15 Ags-31 Ags'!AW19</f>
        <v>0</v>
      </c>
      <c r="L21" s="44">
        <f>'15 Nis-14 May+Ek.Öd'!AZ19</f>
        <v>2033.5</v>
      </c>
      <c r="M21" s="44">
        <f>'2 Nis-14 Nis+GiYCK'!BC19</f>
        <v>620.66999999999996</v>
      </c>
      <c r="N21" s="44">
        <f>'1-14 Mart'!BF19+'15 Mar- 1 Nis'!BC19+'2 Nis-14 Nis+GiYCK'!BF19+'15 Nis-14 May+Ek.Öd'!BF19+'15 May-14 Haz'!BF19+'15 Haz-14 Tem'!BF19+'15 Tem-14 Ags'!BF19+'15 Ags-31 Ags'!BF19</f>
        <v>0</v>
      </c>
      <c r="O21" s="44">
        <f>'1-14 Mart'!BI19+'15 Mar- 1 Nis'!BF19+'2 Nis-14 Nis+GiYCK'!BI19+'15 Nis-14 May+Ek.Öd'!BI19+'15 May-14 Haz'!BI19+'15 Haz-14 Tem'!BI19+'15 Tem-14 Ags'!BI19+'15 Ags-31 Ags'!BI19</f>
        <v>0</v>
      </c>
      <c r="P21" s="44">
        <f>'1-14 Mart'!BL19+'15 Mar- 1 Nis'!BI19+'2 Nis-14 Nis+GiYCK'!BL19+'15 Nis-14 May+Ek.Öd'!BL19+'15 May-14 Haz'!BL19+'15 Haz-14 Tem'!BL19+'15 Tem-14 Ags'!BL19+'15 Ags-31 Ags'!BL19</f>
        <v>0</v>
      </c>
      <c r="Q21" s="44">
        <f>'1-14 Mart'!BO19+'15 Mar- 1 Nis'!BL19+'2 Nis-14 Nis+GiYCK'!BO19+'15 Nis-14 May+Ek.Öd'!BO19+'15 May-14 Haz'!BO19+'15 Haz-14 Tem'!BO19+'15 Tem-14 Ags'!BO19+'15 Ags-31 Ags'!BO19</f>
        <v>0</v>
      </c>
      <c r="R21" s="44">
        <f>'1-14 Mart'!BR19+'15 Mar- 1 Nis'!BO19+'2 Nis-14 Nis+GiYCK'!BR19+'15 Nis-14 May+Ek.Öd'!BR19+'15 May-14 Haz'!BI19+'15 Haz-14 Tem'!BI19+'15 Tem-14 Ags'!BR19+'15 Ags-31 Ags'!BI19</f>
        <v>0</v>
      </c>
      <c r="S21" s="44">
        <f>'1-14 Mart'!BU19+'15 Mar- 1 Nis'!BR19+'2 Nis-14 Nis+GiYCK'!BU19+'15 Nis-14 May+Ek.Öd'!BU19+'15 May-14 Haz'!BU19+'15 Haz-14 Tem'!BU19+'15 Tem-14 Ags'!BU19+'15 Ags-31 Ags'!BU19</f>
        <v>0</v>
      </c>
      <c r="T21" s="44">
        <f>'1-14 Mart'!BX19+'15 Mar- 1 Nis'!BU19+'2 Nis-14 Nis+GiYCK'!BX19+'15 Nis-14 May+Ek.Öd'!BX19+'15 May-14 Haz'!BX19+'15 Haz-14 Tem'!BX19+'15 Tem-14 Ags'!BX19+'15 Ags-31 Ags'!BX19</f>
        <v>0</v>
      </c>
      <c r="U21" s="44">
        <f>'1-14 Mart'!CA19+'15 Mar- 1 Nis'!BX19+'2 Nis-14 Nis+GiYCK'!CA19+'15 Nis-14 May+Ek.Öd'!CA19+'15 May-14 Haz'!CA19+'15 Haz-14 Tem'!CA19+'15 Tem-14 Ags'!CA19+'15 Ags-31 Ags'!CA19</f>
        <v>0</v>
      </c>
      <c r="V21" s="44">
        <f>'24 Mart Tediye'!H19+'2 Haz Tdy'!H19</f>
        <v>0</v>
      </c>
      <c r="W21" s="44">
        <f>'1-10 MAY İkr'!H19+'1-10 Eyl İkr'!H19</f>
        <v>0</v>
      </c>
      <c r="X21" s="46">
        <f>'1-14 Mart'!CD19+'15 Mar- 1 Nis'!CA19+'2 Nis-14 Nis+GiYCK'!CD19+'15 Nis-14 May+Ek.Öd'!CJ19+'15 May-14 Haz'!CD19+'15 Haz-14 Tem'!CD19+'15 Tem-14 Ags'!CD19+'15 Ags-31 Ags'!CD19+'1 Eyl-14 Eyl'!CD19</f>
        <v>0</v>
      </c>
      <c r="Y21" s="115">
        <f t="shared" si="0"/>
        <v>18281.29</v>
      </c>
    </row>
    <row r="22" spans="1:25" s="8" customFormat="1" ht="23.25" customHeight="1" x14ac:dyDescent="0.2">
      <c r="A22" s="42" t="str">
        <f>'ILK EKRAN D-K ÜCR'!B15</f>
        <v>Personel  Ad Soyad</v>
      </c>
      <c r="B22" s="43">
        <f>'ILK EKRAN D-K ÜCR'!C15</f>
        <v>0</v>
      </c>
      <c r="C22" s="44">
        <f>'1-14 Mart'!W20+'15 Mar- 1 Nis'!W20+'2 Nis-14 Nis+GiYCK'!W20+'15 Nis-14 May+Ek.Öd'!W20+'15 May-14 Haz'!W20+'15 Haz-14 Tem'!W20+'15 Tem-14 Ags'!W20+'15 Ags-31 Ags'!W20+'1 Eyl-14 Eyl'!W20</f>
        <v>0</v>
      </c>
      <c r="D22" s="44">
        <f>'1-14 Mart'!Z20+'15 Mar- 1 Nis'!Z20+'2 Nis-14 Nis+GiYCK'!Z20+'15 Nis-14 May+Ek.Öd'!Z20+'15 May-14 Haz'!Z20+'15 Haz-14 Tem'!Z20+'15 Tem-14 Ags'!Z20+'15 Ags-31 Ags'!Z20+'1 Eyl-14 Eyl'!Z20</f>
        <v>8927.91</v>
      </c>
      <c r="E22" s="44">
        <f>'1-14 Mart'!AC20+'2 Nis-14 Nis+GiYCK'!AC20+'15 Nis-14 May+Ek.Öd'!AC20+'15 May-14 Haz'!AC20+'15 Haz-14 Tem'!AC20+'15 Tem-14 Ags'!AC20+'15 Ags-31 Ags'!AC20+'1 Eyl-14 Eyl'!AC20</f>
        <v>5941.17</v>
      </c>
      <c r="F22" s="45">
        <f>'1-14 Mart'!AH20+'15 Mar- 1 Nis'!AH20+'2 Nis-14 Nis+GiYCK'!AH20+'15 Nis-14 May+Ek.Öd'!AH20+'15 May-14 Haz'!AH20+'15 Haz-14 Tem'!AH20+'15 Tem-14 Ags'!AH20+'15 Ags-31 Ags'!AH20+'1 Eyl-14 Eyl'!AH20</f>
        <v>567.64</v>
      </c>
      <c r="G22" s="44">
        <f>'1-14 Mart'!AK20+'15 Mar- 1 Nis'!AK20+'2 Nis-14 Nis+GiYCK'!AK20+'15 Nis-14 May+Ek.Öd'!AK20+'15 May-14 Haz'!AK20+'15 Haz-14 Tem'!AK20+'15 Tem-14 Ags'!AK20+'15 Ags-31 Ags'!AK20+'1 Eyl-14 Eyl'!AK20</f>
        <v>0</v>
      </c>
      <c r="H22" s="44">
        <f>'1-14 Mart'!AN20+'15 Mar- 1 Nis'!AN20+'2 Nis-14 Nis+GiYCK'!AN20+'15 Nis-14 May+Ek.Öd'!AN20+'15 May-14 Haz'!AN20+'15 Haz-14 Tem'!AN20+'15 Tem-14 Ags'!AN20+'15 Ags-31 Ags'!AN20+'1 Eyl-14 Eyl'!AN20</f>
        <v>190.4</v>
      </c>
      <c r="I22" s="44">
        <f>'1-14 Mart'!AQ20+'15 Mar- 1 Nis'!AQ20+'2 Nis-14 Nis+GiYCK'!AQ20+'15 Nis-14 May+Ek.Öd'!AQ20+'15 May-14 Haz'!AQ20+'15 Haz-14 Tem'!AQ20+'15 Tem-14 Ags'!AQ20+'15 Ags-31 Ags'!AQ20</f>
        <v>0</v>
      </c>
      <c r="J22" s="44">
        <f>'1-14 Mart'!AT20+'15 Mar- 1 Nis'!AT20+'2 Nis-14 Nis+GiYCK'!AT20+'15 Nis-14 May+Ek.Öd'!AT20+'15 May-14 Haz'!AT20+'15 Haz-14 Tem'!AT20+'15 Tem-14 Ags'!AT20+'15 Ags-31 Ags'!AT20</f>
        <v>0</v>
      </c>
      <c r="K22" s="44">
        <f>'1-14 Mart'!AW20+'15 Mar- 1 Nis'!AW20+'2 Nis-14 Nis+GiYCK'!AW20+'15 Nis-14 May+Ek.Öd'!AW20+'15 May-14 Haz'!AW20+'15 Haz-14 Tem'!AW20+'15 Tem-14 Ags'!AW20+'15 Ags-31 Ags'!AW20</f>
        <v>0</v>
      </c>
      <c r="L22" s="44">
        <f>'15 Nis-14 May+Ek.Öd'!AZ20</f>
        <v>2033.5</v>
      </c>
      <c r="M22" s="44">
        <f>'2 Nis-14 Nis+GiYCK'!BC20</f>
        <v>620.66999999999996</v>
      </c>
      <c r="N22" s="44">
        <f>'1-14 Mart'!BF20+'15 Mar- 1 Nis'!BC20+'2 Nis-14 Nis+GiYCK'!BF20+'15 Nis-14 May+Ek.Öd'!BF20+'15 May-14 Haz'!BF20+'15 Haz-14 Tem'!BF20+'15 Tem-14 Ags'!BF20+'15 Ags-31 Ags'!BF20</f>
        <v>0</v>
      </c>
      <c r="O22" s="44">
        <f>'1-14 Mart'!BI20+'15 Mar- 1 Nis'!BF20+'2 Nis-14 Nis+GiYCK'!BI20+'15 Nis-14 May+Ek.Öd'!BI20+'15 May-14 Haz'!BI20+'15 Haz-14 Tem'!BI20+'15 Tem-14 Ags'!BI20+'15 Ags-31 Ags'!BI20</f>
        <v>0</v>
      </c>
      <c r="P22" s="44">
        <f>'1-14 Mart'!BL20+'15 Mar- 1 Nis'!BI20+'2 Nis-14 Nis+GiYCK'!BL20+'15 Nis-14 May+Ek.Öd'!BL20+'15 May-14 Haz'!BL20+'15 Haz-14 Tem'!BL20+'15 Tem-14 Ags'!BL20+'15 Ags-31 Ags'!BL20</f>
        <v>0</v>
      </c>
      <c r="Q22" s="44">
        <f>'1-14 Mart'!BO20+'15 Mar- 1 Nis'!BL20+'2 Nis-14 Nis+GiYCK'!BO20+'15 Nis-14 May+Ek.Öd'!BO20+'15 May-14 Haz'!BO20+'15 Haz-14 Tem'!BO20+'15 Tem-14 Ags'!BO20+'15 Ags-31 Ags'!BO20</f>
        <v>0</v>
      </c>
      <c r="R22" s="44">
        <f>'1-14 Mart'!BR20+'15 Mar- 1 Nis'!BO20+'2 Nis-14 Nis+GiYCK'!BR20+'15 Nis-14 May+Ek.Öd'!BR20+'15 May-14 Haz'!BI20+'15 Haz-14 Tem'!BI20+'15 Tem-14 Ags'!BR20+'15 Ags-31 Ags'!BI20</f>
        <v>0</v>
      </c>
      <c r="S22" s="44">
        <f>'1-14 Mart'!BU20+'15 Mar- 1 Nis'!BR20+'2 Nis-14 Nis+GiYCK'!BU20+'15 Nis-14 May+Ek.Öd'!BU20+'15 May-14 Haz'!BU20+'15 Haz-14 Tem'!BU20+'15 Tem-14 Ags'!BU20+'15 Ags-31 Ags'!BU20</f>
        <v>0</v>
      </c>
      <c r="T22" s="44">
        <f>'1-14 Mart'!BX20+'15 Mar- 1 Nis'!BU20+'2 Nis-14 Nis+GiYCK'!BX20+'15 Nis-14 May+Ek.Öd'!BX20+'15 May-14 Haz'!BX20+'15 Haz-14 Tem'!BX20+'15 Tem-14 Ags'!BX20+'15 Ags-31 Ags'!BX20</f>
        <v>0</v>
      </c>
      <c r="U22" s="44">
        <f>'1-14 Mart'!CA20+'15 Mar- 1 Nis'!BX20+'2 Nis-14 Nis+GiYCK'!CA20+'15 Nis-14 May+Ek.Öd'!CA20+'15 May-14 Haz'!CA20+'15 Haz-14 Tem'!CA20+'15 Tem-14 Ags'!CA20+'15 Ags-31 Ags'!CA20</f>
        <v>0</v>
      </c>
      <c r="V22" s="44">
        <f>'24 Mart Tediye'!H20+'2 Haz Tdy'!H20</f>
        <v>0</v>
      </c>
      <c r="W22" s="44">
        <f>'1-10 MAY İkr'!H20+'1-10 Eyl İkr'!H20</f>
        <v>0</v>
      </c>
      <c r="X22" s="46">
        <f>'1-14 Mart'!CD20+'15 Mar- 1 Nis'!CA20+'2 Nis-14 Nis+GiYCK'!CD20+'15 Nis-14 May+Ek.Öd'!CJ20+'15 May-14 Haz'!CD20+'15 Haz-14 Tem'!CD20+'15 Tem-14 Ags'!CD20+'15 Ags-31 Ags'!CD20+'1 Eyl-14 Eyl'!CD20</f>
        <v>0</v>
      </c>
      <c r="Y22" s="115">
        <f t="shared" si="0"/>
        <v>18281.29</v>
      </c>
    </row>
    <row r="23" spans="1:25" s="8" customFormat="1" ht="23.25" customHeight="1" x14ac:dyDescent="0.2">
      <c r="A23" s="42" t="str">
        <f>'ILK EKRAN D-K ÜCR'!B16</f>
        <v>Personel  Ad Soyad</v>
      </c>
      <c r="B23" s="43">
        <f>'ILK EKRAN D-K ÜCR'!C16</f>
        <v>0</v>
      </c>
      <c r="C23" s="44">
        <f>'1-14 Mart'!W21+'15 Mar- 1 Nis'!W21+'2 Nis-14 Nis+GiYCK'!W21+'15 Nis-14 May+Ek.Öd'!W21+'15 May-14 Haz'!W21+'15 Haz-14 Tem'!W21+'15 Tem-14 Ags'!W21+'15 Ags-31 Ags'!W21+'1 Eyl-14 Eyl'!W21</f>
        <v>0</v>
      </c>
      <c r="D23" s="44">
        <f>'1-14 Mart'!Z21+'15 Mar- 1 Nis'!Z21+'2 Nis-14 Nis+GiYCK'!Z21+'15 Nis-14 May+Ek.Öd'!Z21+'15 May-14 Haz'!Z21+'15 Haz-14 Tem'!Z21+'15 Tem-14 Ags'!Z21+'15 Ags-31 Ags'!Z21+'1 Eyl-14 Eyl'!Z21</f>
        <v>8927.91</v>
      </c>
      <c r="E23" s="44">
        <f>'1-14 Mart'!AC21+'2 Nis-14 Nis+GiYCK'!AC21+'15 Nis-14 May+Ek.Öd'!AC21+'15 May-14 Haz'!AC21+'15 Haz-14 Tem'!AC21+'15 Tem-14 Ags'!AC21+'15 Ags-31 Ags'!AC21+'1 Eyl-14 Eyl'!AC21</f>
        <v>5941.17</v>
      </c>
      <c r="F23" s="45">
        <f>'1-14 Mart'!AH21+'15 Mar- 1 Nis'!AH21+'2 Nis-14 Nis+GiYCK'!AH21+'15 Nis-14 May+Ek.Öd'!AH21+'15 May-14 Haz'!AH21+'15 Haz-14 Tem'!AH21+'15 Tem-14 Ags'!AH21+'15 Ags-31 Ags'!AH21+'1 Eyl-14 Eyl'!AH21</f>
        <v>567.64</v>
      </c>
      <c r="G23" s="44">
        <f>'1-14 Mart'!AK21+'15 Mar- 1 Nis'!AK21+'2 Nis-14 Nis+GiYCK'!AK21+'15 Nis-14 May+Ek.Öd'!AK21+'15 May-14 Haz'!AK21+'15 Haz-14 Tem'!AK21+'15 Tem-14 Ags'!AK21+'15 Ags-31 Ags'!AK21+'1 Eyl-14 Eyl'!AK21</f>
        <v>0</v>
      </c>
      <c r="H23" s="44">
        <f>'1-14 Mart'!AN21+'15 Mar- 1 Nis'!AN21+'2 Nis-14 Nis+GiYCK'!AN21+'15 Nis-14 May+Ek.Öd'!AN21+'15 May-14 Haz'!AN21+'15 Haz-14 Tem'!AN21+'15 Tem-14 Ags'!AN21+'15 Ags-31 Ags'!AN21+'1 Eyl-14 Eyl'!AN21</f>
        <v>190.4</v>
      </c>
      <c r="I23" s="44">
        <f>'1-14 Mart'!AQ21+'15 Mar- 1 Nis'!AQ21+'2 Nis-14 Nis+GiYCK'!AQ21+'15 Nis-14 May+Ek.Öd'!AQ21+'15 May-14 Haz'!AQ21+'15 Haz-14 Tem'!AQ21+'15 Tem-14 Ags'!AQ21+'15 Ags-31 Ags'!AQ21</f>
        <v>0</v>
      </c>
      <c r="J23" s="44">
        <f>'1-14 Mart'!AT21+'15 Mar- 1 Nis'!AT21+'2 Nis-14 Nis+GiYCK'!AT21+'15 Nis-14 May+Ek.Öd'!AT21+'15 May-14 Haz'!AT21+'15 Haz-14 Tem'!AT21+'15 Tem-14 Ags'!AT21+'15 Ags-31 Ags'!AT21</f>
        <v>0</v>
      </c>
      <c r="K23" s="44">
        <f>'1-14 Mart'!AW21+'15 Mar- 1 Nis'!AW21+'2 Nis-14 Nis+GiYCK'!AW21+'15 Nis-14 May+Ek.Öd'!AW21+'15 May-14 Haz'!AW21+'15 Haz-14 Tem'!AW21+'15 Tem-14 Ags'!AW21+'15 Ags-31 Ags'!AW21</f>
        <v>0</v>
      </c>
      <c r="L23" s="44">
        <f>'15 Nis-14 May+Ek.Öd'!AZ21</f>
        <v>2033.5</v>
      </c>
      <c r="M23" s="44">
        <f>'2 Nis-14 Nis+GiYCK'!BC21</f>
        <v>620.66999999999996</v>
      </c>
      <c r="N23" s="44">
        <f>'1-14 Mart'!BF21+'15 Mar- 1 Nis'!BC21+'2 Nis-14 Nis+GiYCK'!BF21+'15 Nis-14 May+Ek.Öd'!BF21+'15 May-14 Haz'!BF21+'15 Haz-14 Tem'!BF21+'15 Tem-14 Ags'!BF21+'15 Ags-31 Ags'!BF21</f>
        <v>0</v>
      </c>
      <c r="O23" s="44">
        <f>'1-14 Mart'!BI21+'15 Mar- 1 Nis'!BF21+'2 Nis-14 Nis+GiYCK'!BI21+'15 Nis-14 May+Ek.Öd'!BI21+'15 May-14 Haz'!BI21+'15 Haz-14 Tem'!BI21+'15 Tem-14 Ags'!BI21+'15 Ags-31 Ags'!BI21</f>
        <v>0</v>
      </c>
      <c r="P23" s="44">
        <f>'1-14 Mart'!BL21+'15 Mar- 1 Nis'!BI21+'2 Nis-14 Nis+GiYCK'!BL21+'15 Nis-14 May+Ek.Öd'!BL21+'15 May-14 Haz'!BL21+'15 Haz-14 Tem'!BL21+'15 Tem-14 Ags'!BL21+'15 Ags-31 Ags'!BL21</f>
        <v>0</v>
      </c>
      <c r="Q23" s="44">
        <f>'1-14 Mart'!BO21+'15 Mar- 1 Nis'!BL21+'2 Nis-14 Nis+GiYCK'!BO21+'15 Nis-14 May+Ek.Öd'!BO21+'15 May-14 Haz'!BO21+'15 Haz-14 Tem'!BO21+'15 Tem-14 Ags'!BO21+'15 Ags-31 Ags'!BO21</f>
        <v>0</v>
      </c>
      <c r="R23" s="44">
        <f>'1-14 Mart'!BR21+'15 Mar- 1 Nis'!BO21+'2 Nis-14 Nis+GiYCK'!BR21+'15 Nis-14 May+Ek.Öd'!BR21+'15 May-14 Haz'!BI21+'15 Haz-14 Tem'!BI21+'15 Tem-14 Ags'!BR21+'15 Ags-31 Ags'!BI21</f>
        <v>0</v>
      </c>
      <c r="S23" s="44">
        <f>'1-14 Mart'!BU21+'15 Mar- 1 Nis'!BR21+'2 Nis-14 Nis+GiYCK'!BU21+'15 Nis-14 May+Ek.Öd'!BU21+'15 May-14 Haz'!BU21+'15 Haz-14 Tem'!BU21+'15 Tem-14 Ags'!BU21+'15 Ags-31 Ags'!BU21</f>
        <v>0</v>
      </c>
      <c r="T23" s="44">
        <f>'1-14 Mart'!BX21+'15 Mar- 1 Nis'!BU21+'2 Nis-14 Nis+GiYCK'!BX21+'15 Nis-14 May+Ek.Öd'!BX21+'15 May-14 Haz'!BX21+'15 Haz-14 Tem'!BX21+'15 Tem-14 Ags'!BX21+'15 Ags-31 Ags'!BX21</f>
        <v>0</v>
      </c>
      <c r="U23" s="44">
        <f>'1-14 Mart'!CA21+'15 Mar- 1 Nis'!BX21+'2 Nis-14 Nis+GiYCK'!CA21+'15 Nis-14 May+Ek.Öd'!CA21+'15 May-14 Haz'!CA21+'15 Haz-14 Tem'!CA21+'15 Tem-14 Ags'!CA21+'15 Ags-31 Ags'!CA21</f>
        <v>0</v>
      </c>
      <c r="V23" s="44">
        <f>'24 Mart Tediye'!H21+'2 Haz Tdy'!H21</f>
        <v>0</v>
      </c>
      <c r="W23" s="44">
        <f>'1-10 MAY İkr'!H21+'1-10 Eyl İkr'!H21</f>
        <v>0</v>
      </c>
      <c r="X23" s="46">
        <f>'1-14 Mart'!CD21+'15 Mar- 1 Nis'!CA21+'2 Nis-14 Nis+GiYCK'!CD21+'15 Nis-14 May+Ek.Öd'!CJ21+'15 May-14 Haz'!CD21+'15 Haz-14 Tem'!CD21+'15 Tem-14 Ags'!CD21+'15 Ags-31 Ags'!CD21+'1 Eyl-14 Eyl'!CD21</f>
        <v>0</v>
      </c>
      <c r="Y23" s="115">
        <f t="shared" si="0"/>
        <v>18281.29</v>
      </c>
    </row>
    <row r="24" spans="1:25" s="8" customFormat="1" ht="23.25" customHeight="1" x14ac:dyDescent="0.2">
      <c r="A24" s="42" t="str">
        <f>'ILK EKRAN D-K ÜCR'!B17</f>
        <v>Personel  Ad Soyad</v>
      </c>
      <c r="B24" s="43">
        <f>'ILK EKRAN D-K ÜCR'!C17</f>
        <v>0</v>
      </c>
      <c r="C24" s="44">
        <f>'1-14 Mart'!W22+'15 Mar- 1 Nis'!W22+'2 Nis-14 Nis+GiYCK'!W22+'15 Nis-14 May+Ek.Öd'!W22+'15 May-14 Haz'!W22+'15 Haz-14 Tem'!W22+'15 Tem-14 Ags'!W22+'15 Ags-31 Ags'!W22+'1 Eyl-14 Eyl'!W22</f>
        <v>0</v>
      </c>
      <c r="D24" s="44">
        <f>'1-14 Mart'!Z22+'15 Mar- 1 Nis'!Z22+'2 Nis-14 Nis+GiYCK'!Z22+'15 Nis-14 May+Ek.Öd'!Z22+'15 May-14 Haz'!Z22+'15 Haz-14 Tem'!Z22+'15 Tem-14 Ags'!Z22+'15 Ags-31 Ags'!Z22+'1 Eyl-14 Eyl'!Z22</f>
        <v>8927.91</v>
      </c>
      <c r="E24" s="44">
        <f>'1-14 Mart'!AC22+'2 Nis-14 Nis+GiYCK'!AC22+'15 Nis-14 May+Ek.Öd'!AC22+'15 May-14 Haz'!AC22+'15 Haz-14 Tem'!AC22+'15 Tem-14 Ags'!AC22+'15 Ags-31 Ags'!AC22+'1 Eyl-14 Eyl'!AC22</f>
        <v>5941.17</v>
      </c>
      <c r="F24" s="45">
        <f>'1-14 Mart'!AH22+'15 Mar- 1 Nis'!AH22+'2 Nis-14 Nis+GiYCK'!AH22+'15 Nis-14 May+Ek.Öd'!AH22+'15 May-14 Haz'!AH22+'15 Haz-14 Tem'!AH22+'15 Tem-14 Ags'!AH22+'15 Ags-31 Ags'!AH22+'1 Eyl-14 Eyl'!AH22</f>
        <v>567.64</v>
      </c>
      <c r="G24" s="44">
        <f>'1-14 Mart'!AK22+'15 Mar- 1 Nis'!AK22+'2 Nis-14 Nis+GiYCK'!AK22+'15 Nis-14 May+Ek.Öd'!AK22+'15 May-14 Haz'!AK22+'15 Haz-14 Tem'!AK22+'15 Tem-14 Ags'!AK22+'15 Ags-31 Ags'!AK22+'1 Eyl-14 Eyl'!AK22</f>
        <v>0</v>
      </c>
      <c r="H24" s="44">
        <f>'1-14 Mart'!AN22+'15 Mar- 1 Nis'!AN22+'2 Nis-14 Nis+GiYCK'!AN22+'15 Nis-14 May+Ek.Öd'!AN22+'15 May-14 Haz'!AN22+'15 Haz-14 Tem'!AN22+'15 Tem-14 Ags'!AN22+'15 Ags-31 Ags'!AN22+'1 Eyl-14 Eyl'!AN22</f>
        <v>190.4</v>
      </c>
      <c r="I24" s="44">
        <f>'1-14 Mart'!AQ22+'15 Mar- 1 Nis'!AQ22+'2 Nis-14 Nis+GiYCK'!AQ22+'15 Nis-14 May+Ek.Öd'!AQ22+'15 May-14 Haz'!AQ22+'15 Haz-14 Tem'!AQ22+'15 Tem-14 Ags'!AQ22+'15 Ags-31 Ags'!AQ22</f>
        <v>0</v>
      </c>
      <c r="J24" s="44">
        <f>'1-14 Mart'!AT22+'15 Mar- 1 Nis'!AT22+'2 Nis-14 Nis+GiYCK'!AT22+'15 Nis-14 May+Ek.Öd'!AT22+'15 May-14 Haz'!AT22+'15 Haz-14 Tem'!AT22+'15 Tem-14 Ags'!AT22+'15 Ags-31 Ags'!AT22</f>
        <v>0</v>
      </c>
      <c r="K24" s="44">
        <f>'1-14 Mart'!AW22+'15 Mar- 1 Nis'!AW22+'2 Nis-14 Nis+GiYCK'!AW22+'15 Nis-14 May+Ek.Öd'!AW22+'15 May-14 Haz'!AW22+'15 Haz-14 Tem'!AW22+'15 Tem-14 Ags'!AW22+'15 Ags-31 Ags'!AW22</f>
        <v>0</v>
      </c>
      <c r="L24" s="44">
        <f>'15 Nis-14 May+Ek.Öd'!AZ22</f>
        <v>2033.5</v>
      </c>
      <c r="M24" s="44">
        <f>'2 Nis-14 Nis+GiYCK'!BC22</f>
        <v>620.66999999999996</v>
      </c>
      <c r="N24" s="44">
        <f>'1-14 Mart'!BF22+'15 Mar- 1 Nis'!BC22+'2 Nis-14 Nis+GiYCK'!BF22+'15 Nis-14 May+Ek.Öd'!BF22+'15 May-14 Haz'!BF22+'15 Haz-14 Tem'!BF22+'15 Tem-14 Ags'!BF22+'15 Ags-31 Ags'!BF22</f>
        <v>0</v>
      </c>
      <c r="O24" s="44">
        <f>'1-14 Mart'!BI22+'15 Mar- 1 Nis'!BF22+'2 Nis-14 Nis+GiYCK'!BI22+'15 Nis-14 May+Ek.Öd'!BI22+'15 May-14 Haz'!BI22+'15 Haz-14 Tem'!BI22+'15 Tem-14 Ags'!BI22+'15 Ags-31 Ags'!BI22</f>
        <v>0</v>
      </c>
      <c r="P24" s="44">
        <f>'1-14 Mart'!BL22+'15 Mar- 1 Nis'!BI22+'2 Nis-14 Nis+GiYCK'!BL22+'15 Nis-14 May+Ek.Öd'!BL22+'15 May-14 Haz'!BL22+'15 Haz-14 Tem'!BL22+'15 Tem-14 Ags'!BL22+'15 Ags-31 Ags'!BL22</f>
        <v>0</v>
      </c>
      <c r="Q24" s="44">
        <f>'1-14 Mart'!BO22+'15 Mar- 1 Nis'!BL22+'2 Nis-14 Nis+GiYCK'!BO22+'15 Nis-14 May+Ek.Öd'!BO22+'15 May-14 Haz'!BO22+'15 Haz-14 Tem'!BO22+'15 Tem-14 Ags'!BO22+'15 Ags-31 Ags'!BO22</f>
        <v>0</v>
      </c>
      <c r="R24" s="44">
        <f>'1-14 Mart'!BR22+'15 Mar- 1 Nis'!BO22+'2 Nis-14 Nis+GiYCK'!BR22+'15 Nis-14 May+Ek.Öd'!BR22+'15 May-14 Haz'!BI22+'15 Haz-14 Tem'!BI22+'15 Tem-14 Ags'!BR22+'15 Ags-31 Ags'!BI22</f>
        <v>0</v>
      </c>
      <c r="S24" s="44">
        <f>'1-14 Mart'!BU22+'15 Mar- 1 Nis'!BR22+'2 Nis-14 Nis+GiYCK'!BU22+'15 Nis-14 May+Ek.Öd'!BU22+'15 May-14 Haz'!BU22+'15 Haz-14 Tem'!BU22+'15 Tem-14 Ags'!BU22+'15 Ags-31 Ags'!BU22</f>
        <v>0</v>
      </c>
      <c r="T24" s="44">
        <f>'1-14 Mart'!BX22+'15 Mar- 1 Nis'!BU22+'2 Nis-14 Nis+GiYCK'!BX22+'15 Nis-14 May+Ek.Öd'!BX22+'15 May-14 Haz'!BX22+'15 Haz-14 Tem'!BX22+'15 Tem-14 Ags'!BX22+'15 Ags-31 Ags'!BX22</f>
        <v>0</v>
      </c>
      <c r="U24" s="44">
        <f>'1-14 Mart'!CA22+'15 Mar- 1 Nis'!BX22+'2 Nis-14 Nis+GiYCK'!CA22+'15 Nis-14 May+Ek.Öd'!CA22+'15 May-14 Haz'!CA22+'15 Haz-14 Tem'!CA22+'15 Tem-14 Ags'!CA22+'15 Ags-31 Ags'!CA22</f>
        <v>0</v>
      </c>
      <c r="V24" s="44">
        <f>'24 Mart Tediye'!H22+'2 Haz Tdy'!H22</f>
        <v>0</v>
      </c>
      <c r="W24" s="44">
        <f>'1-10 MAY İkr'!H22+'1-10 Eyl İkr'!H22</f>
        <v>0</v>
      </c>
      <c r="X24" s="46">
        <f>'1-14 Mart'!CD22+'15 Mar- 1 Nis'!CA22+'2 Nis-14 Nis+GiYCK'!CD22+'15 Nis-14 May+Ek.Öd'!CJ22+'15 May-14 Haz'!CD22+'15 Haz-14 Tem'!CD22+'15 Tem-14 Ags'!CD22+'15 Ags-31 Ags'!CD22+'1 Eyl-14 Eyl'!CD22</f>
        <v>0</v>
      </c>
      <c r="Y24" s="115">
        <f t="shared" si="0"/>
        <v>18281.29</v>
      </c>
    </row>
    <row r="25" spans="1:25" s="8" customFormat="1" ht="23.25" customHeight="1" x14ac:dyDescent="0.2">
      <c r="A25" s="42" t="str">
        <f>'ILK EKRAN D-K ÜCR'!B18</f>
        <v>Personel  Ad Soyad</v>
      </c>
      <c r="B25" s="43">
        <f>'ILK EKRAN D-K ÜCR'!C18</f>
        <v>0</v>
      </c>
      <c r="C25" s="44">
        <f>'1-14 Mart'!W23+'15 Mar- 1 Nis'!W23+'2 Nis-14 Nis+GiYCK'!W23+'15 Nis-14 May+Ek.Öd'!W23+'15 May-14 Haz'!W23+'15 Haz-14 Tem'!W23+'15 Tem-14 Ags'!W23+'15 Ags-31 Ags'!W23+'1 Eyl-14 Eyl'!W23</f>
        <v>0</v>
      </c>
      <c r="D25" s="44">
        <f>'1-14 Mart'!Z23+'15 Mar- 1 Nis'!Z23+'2 Nis-14 Nis+GiYCK'!Z23+'15 Nis-14 May+Ek.Öd'!Z23+'15 May-14 Haz'!Z23+'15 Haz-14 Tem'!Z23+'15 Tem-14 Ags'!Z23+'15 Ags-31 Ags'!Z23+'1 Eyl-14 Eyl'!Z23</f>
        <v>8927.91</v>
      </c>
      <c r="E25" s="44">
        <f>'1-14 Mart'!AC23+'2 Nis-14 Nis+GiYCK'!AC23+'15 Nis-14 May+Ek.Öd'!AC23+'15 May-14 Haz'!AC23+'15 Haz-14 Tem'!AC23+'15 Tem-14 Ags'!AC23+'15 Ags-31 Ags'!AC23+'1 Eyl-14 Eyl'!AC23</f>
        <v>5941.17</v>
      </c>
      <c r="F25" s="45">
        <f>'1-14 Mart'!AH23+'15 Mar- 1 Nis'!AH23+'2 Nis-14 Nis+GiYCK'!AH23+'15 Nis-14 May+Ek.Öd'!AH23+'15 May-14 Haz'!AH23+'15 Haz-14 Tem'!AH23+'15 Tem-14 Ags'!AH23+'15 Ags-31 Ags'!AH23+'1 Eyl-14 Eyl'!AH23</f>
        <v>567.64</v>
      </c>
      <c r="G25" s="44">
        <f>'1-14 Mart'!AK23+'15 Mar- 1 Nis'!AK23+'2 Nis-14 Nis+GiYCK'!AK23+'15 Nis-14 May+Ek.Öd'!AK23+'15 May-14 Haz'!AK23+'15 Haz-14 Tem'!AK23+'15 Tem-14 Ags'!AK23+'15 Ags-31 Ags'!AK23+'1 Eyl-14 Eyl'!AK23</f>
        <v>0</v>
      </c>
      <c r="H25" s="44">
        <f>'1-14 Mart'!AN23+'15 Mar- 1 Nis'!AN23+'2 Nis-14 Nis+GiYCK'!AN23+'15 Nis-14 May+Ek.Öd'!AN23+'15 May-14 Haz'!AN23+'15 Haz-14 Tem'!AN23+'15 Tem-14 Ags'!AN23+'15 Ags-31 Ags'!AN23+'1 Eyl-14 Eyl'!AN23</f>
        <v>190.4</v>
      </c>
      <c r="I25" s="44">
        <f>'1-14 Mart'!AQ23+'15 Mar- 1 Nis'!AQ23+'2 Nis-14 Nis+GiYCK'!AQ23+'15 Nis-14 May+Ek.Öd'!AQ23+'15 May-14 Haz'!AQ23+'15 Haz-14 Tem'!AQ23+'15 Tem-14 Ags'!AQ23+'15 Ags-31 Ags'!AQ23</f>
        <v>0</v>
      </c>
      <c r="J25" s="44">
        <f>'1-14 Mart'!AT23+'15 Mar- 1 Nis'!AT23+'2 Nis-14 Nis+GiYCK'!AT23+'15 Nis-14 May+Ek.Öd'!AT23+'15 May-14 Haz'!AT23+'15 Haz-14 Tem'!AT23+'15 Tem-14 Ags'!AT23+'15 Ags-31 Ags'!AT23</f>
        <v>0</v>
      </c>
      <c r="K25" s="44">
        <f>'1-14 Mart'!AW23+'15 Mar- 1 Nis'!AW23+'2 Nis-14 Nis+GiYCK'!AW23+'15 Nis-14 May+Ek.Öd'!AW23+'15 May-14 Haz'!AW23+'15 Haz-14 Tem'!AW23+'15 Tem-14 Ags'!AW23+'15 Ags-31 Ags'!AW23</f>
        <v>0</v>
      </c>
      <c r="L25" s="44">
        <f>'15 Nis-14 May+Ek.Öd'!AZ23</f>
        <v>2033.5</v>
      </c>
      <c r="M25" s="44">
        <f>'2 Nis-14 Nis+GiYCK'!BC23</f>
        <v>620.66999999999996</v>
      </c>
      <c r="N25" s="44">
        <f>'1-14 Mart'!BF23+'15 Mar- 1 Nis'!BC23+'2 Nis-14 Nis+GiYCK'!BF23+'15 Nis-14 May+Ek.Öd'!BF23+'15 May-14 Haz'!BF23+'15 Haz-14 Tem'!BF23+'15 Tem-14 Ags'!BF23+'15 Ags-31 Ags'!BF23</f>
        <v>0</v>
      </c>
      <c r="O25" s="44">
        <f>'1-14 Mart'!BI23+'15 Mar- 1 Nis'!BF23+'2 Nis-14 Nis+GiYCK'!BI23+'15 Nis-14 May+Ek.Öd'!BI23+'15 May-14 Haz'!BI23+'15 Haz-14 Tem'!BI23+'15 Tem-14 Ags'!BI23+'15 Ags-31 Ags'!BI23</f>
        <v>0</v>
      </c>
      <c r="P25" s="44">
        <f>'1-14 Mart'!BL23+'15 Mar- 1 Nis'!BI23+'2 Nis-14 Nis+GiYCK'!BL23+'15 Nis-14 May+Ek.Öd'!BL23+'15 May-14 Haz'!BL23+'15 Haz-14 Tem'!BL23+'15 Tem-14 Ags'!BL23+'15 Ags-31 Ags'!BL23</f>
        <v>0</v>
      </c>
      <c r="Q25" s="44">
        <f>'1-14 Mart'!BO23+'15 Mar- 1 Nis'!BL23+'2 Nis-14 Nis+GiYCK'!BO23+'15 Nis-14 May+Ek.Öd'!BO23+'15 May-14 Haz'!BO23+'15 Haz-14 Tem'!BO23+'15 Tem-14 Ags'!BO23+'15 Ags-31 Ags'!BO23</f>
        <v>0</v>
      </c>
      <c r="R25" s="44">
        <f>'1-14 Mart'!BR23+'15 Mar- 1 Nis'!BO23+'2 Nis-14 Nis+GiYCK'!BR23+'15 Nis-14 May+Ek.Öd'!BR23+'15 May-14 Haz'!BI23+'15 Haz-14 Tem'!BI23+'15 Tem-14 Ags'!BR23+'15 Ags-31 Ags'!BI23</f>
        <v>0</v>
      </c>
      <c r="S25" s="44">
        <f>'1-14 Mart'!BU23+'15 Mar- 1 Nis'!BR23+'2 Nis-14 Nis+GiYCK'!BU23+'15 Nis-14 May+Ek.Öd'!BU23+'15 May-14 Haz'!BU23+'15 Haz-14 Tem'!BU23+'15 Tem-14 Ags'!BU23+'15 Ags-31 Ags'!BU23</f>
        <v>0</v>
      </c>
      <c r="T25" s="44">
        <f>'1-14 Mart'!BX23+'15 Mar- 1 Nis'!BU23+'2 Nis-14 Nis+GiYCK'!BX23+'15 Nis-14 May+Ek.Öd'!BX23+'15 May-14 Haz'!BX23+'15 Haz-14 Tem'!BX23+'15 Tem-14 Ags'!BX23+'15 Ags-31 Ags'!BX23</f>
        <v>0</v>
      </c>
      <c r="U25" s="44">
        <f>'1-14 Mart'!CA23+'15 Mar- 1 Nis'!BX23+'2 Nis-14 Nis+GiYCK'!CA23+'15 Nis-14 May+Ek.Öd'!CA23+'15 May-14 Haz'!CA23+'15 Haz-14 Tem'!CA23+'15 Tem-14 Ags'!CA23+'15 Ags-31 Ags'!CA23</f>
        <v>0</v>
      </c>
      <c r="V25" s="44">
        <f>'24 Mart Tediye'!H23+'2 Haz Tdy'!H23</f>
        <v>0</v>
      </c>
      <c r="W25" s="44">
        <f>'1-10 MAY İkr'!H23+'1-10 Eyl İkr'!H23</f>
        <v>0</v>
      </c>
      <c r="X25" s="46">
        <f>'1-14 Mart'!CD23+'15 Mar- 1 Nis'!CA23+'2 Nis-14 Nis+GiYCK'!CD23+'15 Nis-14 May+Ek.Öd'!CJ23+'15 May-14 Haz'!CD23+'15 Haz-14 Tem'!CD23+'15 Tem-14 Ags'!CD23+'15 Ags-31 Ags'!CD23+'1 Eyl-14 Eyl'!CD23</f>
        <v>0</v>
      </c>
      <c r="Y25" s="115">
        <f t="shared" si="0"/>
        <v>18281.29</v>
      </c>
    </row>
    <row r="26" spans="1:25" s="8" customFormat="1" ht="23.25" customHeight="1" x14ac:dyDescent="0.2">
      <c r="A26" s="42" t="str">
        <f>'ILK EKRAN D-K ÜCR'!B19</f>
        <v>Personel  Ad Soyad</v>
      </c>
      <c r="B26" s="43">
        <f>'ILK EKRAN D-K ÜCR'!C19</f>
        <v>0</v>
      </c>
      <c r="C26" s="44">
        <f>'1-14 Mart'!W24+'15 Mar- 1 Nis'!W24+'2 Nis-14 Nis+GiYCK'!W24+'15 Nis-14 May+Ek.Öd'!W24+'15 May-14 Haz'!W24+'15 Haz-14 Tem'!W24+'15 Tem-14 Ags'!W24+'15 Ags-31 Ags'!W24+'1 Eyl-14 Eyl'!W24</f>
        <v>0</v>
      </c>
      <c r="D26" s="44">
        <f>'1-14 Mart'!Z24+'15 Mar- 1 Nis'!Z24+'2 Nis-14 Nis+GiYCK'!Z24+'15 Nis-14 May+Ek.Öd'!Z24+'15 May-14 Haz'!Z24+'15 Haz-14 Tem'!Z24+'15 Tem-14 Ags'!Z24+'15 Ags-31 Ags'!Z24+'1 Eyl-14 Eyl'!Z24</f>
        <v>8927.91</v>
      </c>
      <c r="E26" s="44">
        <f>'1-14 Mart'!AC24+'2 Nis-14 Nis+GiYCK'!AC24+'15 Nis-14 May+Ek.Öd'!AC24+'15 May-14 Haz'!AC24+'15 Haz-14 Tem'!AC24+'15 Tem-14 Ags'!AC24+'15 Ags-31 Ags'!AC24+'1 Eyl-14 Eyl'!AC24</f>
        <v>5941.17</v>
      </c>
      <c r="F26" s="45">
        <f>'1-14 Mart'!AH24+'15 Mar- 1 Nis'!AH24+'2 Nis-14 Nis+GiYCK'!AH24+'15 Nis-14 May+Ek.Öd'!AH24+'15 May-14 Haz'!AH24+'15 Haz-14 Tem'!AH24+'15 Tem-14 Ags'!AH24+'15 Ags-31 Ags'!AH24+'1 Eyl-14 Eyl'!AH24</f>
        <v>567.64</v>
      </c>
      <c r="G26" s="44">
        <f>'1-14 Mart'!AK24+'15 Mar- 1 Nis'!AK24+'2 Nis-14 Nis+GiYCK'!AK24+'15 Nis-14 May+Ek.Öd'!AK24+'15 May-14 Haz'!AK24+'15 Haz-14 Tem'!AK24+'15 Tem-14 Ags'!AK24+'15 Ags-31 Ags'!AK24+'1 Eyl-14 Eyl'!AK24</f>
        <v>0</v>
      </c>
      <c r="H26" s="44">
        <f>'1-14 Mart'!AN24+'15 Mar- 1 Nis'!AN24+'2 Nis-14 Nis+GiYCK'!AN24+'15 Nis-14 May+Ek.Öd'!AN24+'15 May-14 Haz'!AN24+'15 Haz-14 Tem'!AN24+'15 Tem-14 Ags'!AN24+'15 Ags-31 Ags'!AN24+'1 Eyl-14 Eyl'!AN24</f>
        <v>190.4</v>
      </c>
      <c r="I26" s="44">
        <f>'1-14 Mart'!AQ24+'15 Mar- 1 Nis'!AQ24+'2 Nis-14 Nis+GiYCK'!AQ24+'15 Nis-14 May+Ek.Öd'!AQ24+'15 May-14 Haz'!AQ24+'15 Haz-14 Tem'!AQ24+'15 Tem-14 Ags'!AQ24+'15 Ags-31 Ags'!AQ24</f>
        <v>0</v>
      </c>
      <c r="J26" s="44">
        <f>'1-14 Mart'!AT24+'15 Mar- 1 Nis'!AT24+'2 Nis-14 Nis+GiYCK'!AT24+'15 Nis-14 May+Ek.Öd'!AT24+'15 May-14 Haz'!AT24+'15 Haz-14 Tem'!AT24+'15 Tem-14 Ags'!AT24+'15 Ags-31 Ags'!AT24</f>
        <v>0</v>
      </c>
      <c r="K26" s="44">
        <f>'1-14 Mart'!AW24+'15 Mar- 1 Nis'!AW24+'2 Nis-14 Nis+GiYCK'!AW24+'15 Nis-14 May+Ek.Öd'!AW24+'15 May-14 Haz'!AW24+'15 Haz-14 Tem'!AW24+'15 Tem-14 Ags'!AW24+'15 Ags-31 Ags'!AW24</f>
        <v>0</v>
      </c>
      <c r="L26" s="44">
        <f>'15 Nis-14 May+Ek.Öd'!AZ24</f>
        <v>2033.5</v>
      </c>
      <c r="M26" s="44">
        <f>'2 Nis-14 Nis+GiYCK'!BC24</f>
        <v>620.66999999999996</v>
      </c>
      <c r="N26" s="44">
        <f>'1-14 Mart'!BF24+'15 Mar- 1 Nis'!BC24+'2 Nis-14 Nis+GiYCK'!BF24+'15 Nis-14 May+Ek.Öd'!BF24+'15 May-14 Haz'!BF24+'15 Haz-14 Tem'!BF24+'15 Tem-14 Ags'!BF24+'15 Ags-31 Ags'!BF24</f>
        <v>0</v>
      </c>
      <c r="O26" s="44">
        <f>'1-14 Mart'!BI24+'15 Mar- 1 Nis'!BF24+'2 Nis-14 Nis+GiYCK'!BI24+'15 Nis-14 May+Ek.Öd'!BI24+'15 May-14 Haz'!BI24+'15 Haz-14 Tem'!BI24+'15 Tem-14 Ags'!BI24+'15 Ags-31 Ags'!BI24</f>
        <v>0</v>
      </c>
      <c r="P26" s="44">
        <f>'1-14 Mart'!BL24+'15 Mar- 1 Nis'!BI24+'2 Nis-14 Nis+GiYCK'!BL24+'15 Nis-14 May+Ek.Öd'!BL24+'15 May-14 Haz'!BL24+'15 Haz-14 Tem'!BL24+'15 Tem-14 Ags'!BL24+'15 Ags-31 Ags'!BL24</f>
        <v>0</v>
      </c>
      <c r="Q26" s="44">
        <f>'1-14 Mart'!BO24+'15 Mar- 1 Nis'!BL24+'2 Nis-14 Nis+GiYCK'!BO24+'15 Nis-14 May+Ek.Öd'!BO24+'15 May-14 Haz'!BO24+'15 Haz-14 Tem'!BO24+'15 Tem-14 Ags'!BO24+'15 Ags-31 Ags'!BO24</f>
        <v>0</v>
      </c>
      <c r="R26" s="44">
        <f>'1-14 Mart'!BR24+'15 Mar- 1 Nis'!BO24+'2 Nis-14 Nis+GiYCK'!BR24+'15 Nis-14 May+Ek.Öd'!BR24+'15 May-14 Haz'!BI24+'15 Haz-14 Tem'!BI24+'15 Tem-14 Ags'!BR24+'15 Ags-31 Ags'!BI24</f>
        <v>0</v>
      </c>
      <c r="S26" s="44">
        <f>'1-14 Mart'!BU24+'15 Mar- 1 Nis'!BR24+'2 Nis-14 Nis+GiYCK'!BU24+'15 Nis-14 May+Ek.Öd'!BU24+'15 May-14 Haz'!BU24+'15 Haz-14 Tem'!BU24+'15 Tem-14 Ags'!BU24+'15 Ags-31 Ags'!BU24</f>
        <v>0</v>
      </c>
      <c r="T26" s="44">
        <f>'1-14 Mart'!BX24+'15 Mar- 1 Nis'!BU24+'2 Nis-14 Nis+GiYCK'!BX24+'15 Nis-14 May+Ek.Öd'!BX24+'15 May-14 Haz'!BX24+'15 Haz-14 Tem'!BX24+'15 Tem-14 Ags'!BX24+'15 Ags-31 Ags'!BX24</f>
        <v>0</v>
      </c>
      <c r="U26" s="44">
        <f>'1-14 Mart'!CA24+'15 Mar- 1 Nis'!BX24+'2 Nis-14 Nis+GiYCK'!CA24+'15 Nis-14 May+Ek.Öd'!CA24+'15 May-14 Haz'!CA24+'15 Haz-14 Tem'!CA24+'15 Tem-14 Ags'!CA24+'15 Ags-31 Ags'!CA24</f>
        <v>0</v>
      </c>
      <c r="V26" s="44">
        <f>'24 Mart Tediye'!H24+'2 Haz Tdy'!H24</f>
        <v>0</v>
      </c>
      <c r="W26" s="44">
        <f>'1-10 MAY İkr'!H24+'1-10 Eyl İkr'!H24</f>
        <v>0</v>
      </c>
      <c r="X26" s="46">
        <f>'1-14 Mart'!CD24+'15 Mar- 1 Nis'!CA24+'2 Nis-14 Nis+GiYCK'!CD24+'15 Nis-14 May+Ek.Öd'!CJ24+'15 May-14 Haz'!CD24+'15 Haz-14 Tem'!CD24+'15 Tem-14 Ags'!CD24+'15 Ags-31 Ags'!CD24+'1 Eyl-14 Eyl'!CD24</f>
        <v>0</v>
      </c>
      <c r="Y26" s="115">
        <f t="shared" si="0"/>
        <v>18281.29</v>
      </c>
    </row>
    <row r="27" spans="1:25" s="8" customFormat="1" ht="23.25" customHeight="1" x14ac:dyDescent="0.2">
      <c r="A27" s="42" t="str">
        <f>'ILK EKRAN D-K ÜCR'!B20</f>
        <v>Personel  Ad Soyad</v>
      </c>
      <c r="B27" s="43">
        <f>'ILK EKRAN D-K ÜCR'!C20</f>
        <v>0</v>
      </c>
      <c r="C27" s="44">
        <f>'1-14 Mart'!W25+'15 Mar- 1 Nis'!W25+'2 Nis-14 Nis+GiYCK'!W25+'15 Nis-14 May+Ek.Öd'!W25+'15 May-14 Haz'!W25+'15 Haz-14 Tem'!W25+'15 Tem-14 Ags'!W25+'15 Ags-31 Ags'!W25+'1 Eyl-14 Eyl'!W25</f>
        <v>0</v>
      </c>
      <c r="D27" s="44">
        <f>'1-14 Mart'!Z25+'15 Mar- 1 Nis'!Z25+'2 Nis-14 Nis+GiYCK'!Z25+'15 Nis-14 May+Ek.Öd'!Z25+'15 May-14 Haz'!Z25+'15 Haz-14 Tem'!Z25+'15 Tem-14 Ags'!Z25+'15 Ags-31 Ags'!Z25+'1 Eyl-14 Eyl'!Z25</f>
        <v>8927.91</v>
      </c>
      <c r="E27" s="44">
        <f>'1-14 Mart'!AC25+'2 Nis-14 Nis+GiYCK'!AC25+'15 Nis-14 May+Ek.Öd'!AC25+'15 May-14 Haz'!AC25+'15 Haz-14 Tem'!AC25+'15 Tem-14 Ags'!AC25+'15 Ags-31 Ags'!AC25+'1 Eyl-14 Eyl'!AC25</f>
        <v>5941.17</v>
      </c>
      <c r="F27" s="45">
        <f>'1-14 Mart'!AH25+'15 Mar- 1 Nis'!AH25+'2 Nis-14 Nis+GiYCK'!AH25+'15 Nis-14 May+Ek.Öd'!AH25+'15 May-14 Haz'!AH25+'15 Haz-14 Tem'!AH25+'15 Tem-14 Ags'!AH25+'15 Ags-31 Ags'!AH25+'1 Eyl-14 Eyl'!AH25</f>
        <v>567.64</v>
      </c>
      <c r="G27" s="44">
        <f>'1-14 Mart'!AK25+'15 Mar- 1 Nis'!AK25+'2 Nis-14 Nis+GiYCK'!AK25+'15 Nis-14 May+Ek.Öd'!AK25+'15 May-14 Haz'!AK25+'15 Haz-14 Tem'!AK25+'15 Tem-14 Ags'!AK25+'15 Ags-31 Ags'!AK25+'1 Eyl-14 Eyl'!AK25</f>
        <v>0</v>
      </c>
      <c r="H27" s="44">
        <f>'1-14 Mart'!AN25+'15 Mar- 1 Nis'!AN25+'2 Nis-14 Nis+GiYCK'!AN25+'15 Nis-14 May+Ek.Öd'!AN25+'15 May-14 Haz'!AN25+'15 Haz-14 Tem'!AN25+'15 Tem-14 Ags'!AN25+'15 Ags-31 Ags'!AN25+'1 Eyl-14 Eyl'!AN25</f>
        <v>190.4</v>
      </c>
      <c r="I27" s="44">
        <f>'1-14 Mart'!AQ25+'15 Mar- 1 Nis'!AQ25+'2 Nis-14 Nis+GiYCK'!AQ25+'15 Nis-14 May+Ek.Öd'!AQ25+'15 May-14 Haz'!AQ25+'15 Haz-14 Tem'!AQ25+'15 Tem-14 Ags'!AQ25+'15 Ags-31 Ags'!AQ25</f>
        <v>0</v>
      </c>
      <c r="J27" s="44">
        <f>'1-14 Mart'!AT25+'15 Mar- 1 Nis'!AT25+'2 Nis-14 Nis+GiYCK'!AT25+'15 Nis-14 May+Ek.Öd'!AT25+'15 May-14 Haz'!AT25+'15 Haz-14 Tem'!AT25+'15 Tem-14 Ags'!AT25+'15 Ags-31 Ags'!AT25</f>
        <v>0</v>
      </c>
      <c r="K27" s="44">
        <f>'1-14 Mart'!AW25+'15 Mar- 1 Nis'!AW25+'2 Nis-14 Nis+GiYCK'!AW25+'15 Nis-14 May+Ek.Öd'!AW25+'15 May-14 Haz'!AW25+'15 Haz-14 Tem'!AW25+'15 Tem-14 Ags'!AW25+'15 Ags-31 Ags'!AW25</f>
        <v>0</v>
      </c>
      <c r="L27" s="44">
        <f>'15 Nis-14 May+Ek.Öd'!AZ25</f>
        <v>2033.5</v>
      </c>
      <c r="M27" s="44">
        <f>'2 Nis-14 Nis+GiYCK'!BC25</f>
        <v>620.66999999999996</v>
      </c>
      <c r="N27" s="44">
        <f>'1-14 Mart'!BF25+'15 Mar- 1 Nis'!BC25+'2 Nis-14 Nis+GiYCK'!BF25+'15 Nis-14 May+Ek.Öd'!BF25+'15 May-14 Haz'!BF25+'15 Haz-14 Tem'!BF25+'15 Tem-14 Ags'!BF25+'15 Ags-31 Ags'!BF25</f>
        <v>0</v>
      </c>
      <c r="O27" s="44">
        <f>'1-14 Mart'!BI25+'15 Mar- 1 Nis'!BF25+'2 Nis-14 Nis+GiYCK'!BI25+'15 Nis-14 May+Ek.Öd'!BI25+'15 May-14 Haz'!BI25+'15 Haz-14 Tem'!BI25+'15 Tem-14 Ags'!BI25+'15 Ags-31 Ags'!BI25</f>
        <v>0</v>
      </c>
      <c r="P27" s="44">
        <f>'1-14 Mart'!BL25+'15 Mar- 1 Nis'!BI25+'2 Nis-14 Nis+GiYCK'!BL25+'15 Nis-14 May+Ek.Öd'!BL25+'15 May-14 Haz'!BL25+'15 Haz-14 Tem'!BL25+'15 Tem-14 Ags'!BL25+'15 Ags-31 Ags'!BL25</f>
        <v>0</v>
      </c>
      <c r="Q27" s="44">
        <f>'1-14 Mart'!BO25+'15 Mar- 1 Nis'!BL25+'2 Nis-14 Nis+GiYCK'!BO25+'15 Nis-14 May+Ek.Öd'!BO25+'15 May-14 Haz'!BO25+'15 Haz-14 Tem'!BO25+'15 Tem-14 Ags'!BO25+'15 Ags-31 Ags'!BO25</f>
        <v>0</v>
      </c>
      <c r="R27" s="44">
        <f>'1-14 Mart'!BR25+'15 Mar- 1 Nis'!BO25+'2 Nis-14 Nis+GiYCK'!BR25+'15 Nis-14 May+Ek.Öd'!BR25+'15 May-14 Haz'!BI25+'15 Haz-14 Tem'!BI25+'15 Tem-14 Ags'!BR25+'15 Ags-31 Ags'!BI25</f>
        <v>0</v>
      </c>
      <c r="S27" s="44">
        <f>'1-14 Mart'!BU25+'15 Mar- 1 Nis'!BR25+'2 Nis-14 Nis+GiYCK'!BU25+'15 Nis-14 May+Ek.Öd'!BU25+'15 May-14 Haz'!BU25+'15 Haz-14 Tem'!BU25+'15 Tem-14 Ags'!BU25+'15 Ags-31 Ags'!BU25</f>
        <v>0</v>
      </c>
      <c r="T27" s="44">
        <f>'1-14 Mart'!BX25+'15 Mar- 1 Nis'!BU25+'2 Nis-14 Nis+GiYCK'!BX25+'15 Nis-14 May+Ek.Öd'!BX25+'15 May-14 Haz'!BX25+'15 Haz-14 Tem'!BX25+'15 Tem-14 Ags'!BX25+'15 Ags-31 Ags'!BX25</f>
        <v>0</v>
      </c>
      <c r="U27" s="44">
        <f>'1-14 Mart'!CA25+'15 Mar- 1 Nis'!BX25+'2 Nis-14 Nis+GiYCK'!CA25+'15 Nis-14 May+Ek.Öd'!CA25+'15 May-14 Haz'!CA25+'15 Haz-14 Tem'!CA25+'15 Tem-14 Ags'!CA25+'15 Ags-31 Ags'!CA25</f>
        <v>0</v>
      </c>
      <c r="V27" s="44">
        <f>'24 Mart Tediye'!H25+'2 Haz Tdy'!H25</f>
        <v>0</v>
      </c>
      <c r="W27" s="44">
        <f>'1-10 MAY İkr'!H25+'1-10 Eyl İkr'!H25</f>
        <v>0</v>
      </c>
      <c r="X27" s="46">
        <f>'1-14 Mart'!CD25+'15 Mar- 1 Nis'!CA25+'2 Nis-14 Nis+GiYCK'!CD25+'15 Nis-14 May+Ek.Öd'!CJ25+'15 May-14 Haz'!CD25+'15 Haz-14 Tem'!CD25+'15 Tem-14 Ags'!CD25+'15 Ags-31 Ags'!CD25+'1 Eyl-14 Eyl'!CD25</f>
        <v>0</v>
      </c>
      <c r="Y27" s="115">
        <f t="shared" si="0"/>
        <v>18281.29</v>
      </c>
    </row>
    <row r="28" spans="1:25" s="8" customFormat="1" ht="23.25" customHeight="1" x14ac:dyDescent="0.2">
      <c r="A28" s="42" t="str">
        <f>'ILK EKRAN D-K ÜCR'!B21</f>
        <v>Personel  Ad Soyad</v>
      </c>
      <c r="B28" s="43">
        <f>'ILK EKRAN D-K ÜCR'!C21</f>
        <v>0</v>
      </c>
      <c r="C28" s="44">
        <f>'1-14 Mart'!W26+'15 Mar- 1 Nis'!W26+'2 Nis-14 Nis+GiYCK'!W26+'15 Nis-14 May+Ek.Öd'!W26+'15 May-14 Haz'!W26+'15 Haz-14 Tem'!W26+'15 Tem-14 Ags'!W26+'15 Ags-31 Ags'!W26+'1 Eyl-14 Eyl'!W26</f>
        <v>0</v>
      </c>
      <c r="D28" s="44">
        <f>'1-14 Mart'!Z26+'15 Mar- 1 Nis'!Z26+'2 Nis-14 Nis+GiYCK'!Z26+'15 Nis-14 May+Ek.Öd'!Z26+'15 May-14 Haz'!Z26+'15 Haz-14 Tem'!Z26+'15 Tem-14 Ags'!Z26+'15 Ags-31 Ags'!Z26+'1 Eyl-14 Eyl'!Z26</f>
        <v>8927.91</v>
      </c>
      <c r="E28" s="44">
        <f>'1-14 Mart'!AC26+'2 Nis-14 Nis+GiYCK'!AC26+'15 Nis-14 May+Ek.Öd'!AC26+'15 May-14 Haz'!AC26+'15 Haz-14 Tem'!AC26+'15 Tem-14 Ags'!AC26+'15 Ags-31 Ags'!AC26+'1 Eyl-14 Eyl'!AC26</f>
        <v>5941.17</v>
      </c>
      <c r="F28" s="45">
        <f>'1-14 Mart'!AH26+'15 Mar- 1 Nis'!AH26+'2 Nis-14 Nis+GiYCK'!AH26+'15 Nis-14 May+Ek.Öd'!AH26+'15 May-14 Haz'!AH26+'15 Haz-14 Tem'!AH26+'15 Tem-14 Ags'!AH26+'15 Ags-31 Ags'!AH26+'1 Eyl-14 Eyl'!AH26</f>
        <v>567.64</v>
      </c>
      <c r="G28" s="44">
        <f>'1-14 Mart'!AK26+'15 Mar- 1 Nis'!AK26+'2 Nis-14 Nis+GiYCK'!AK26+'15 Nis-14 May+Ek.Öd'!AK26+'15 May-14 Haz'!AK26+'15 Haz-14 Tem'!AK26+'15 Tem-14 Ags'!AK26+'15 Ags-31 Ags'!AK26+'1 Eyl-14 Eyl'!AK26</f>
        <v>0</v>
      </c>
      <c r="H28" s="44">
        <f>'1-14 Mart'!AN26+'15 Mar- 1 Nis'!AN26+'2 Nis-14 Nis+GiYCK'!AN26+'15 Nis-14 May+Ek.Öd'!AN26+'15 May-14 Haz'!AN26+'15 Haz-14 Tem'!AN26+'15 Tem-14 Ags'!AN26+'15 Ags-31 Ags'!AN26+'1 Eyl-14 Eyl'!AN26</f>
        <v>190.4</v>
      </c>
      <c r="I28" s="44">
        <f>'1-14 Mart'!AQ26+'15 Mar- 1 Nis'!AQ26+'2 Nis-14 Nis+GiYCK'!AQ26+'15 Nis-14 May+Ek.Öd'!AQ26+'15 May-14 Haz'!AQ26+'15 Haz-14 Tem'!AQ26+'15 Tem-14 Ags'!AQ26+'15 Ags-31 Ags'!AQ26</f>
        <v>0</v>
      </c>
      <c r="J28" s="44">
        <f>'1-14 Mart'!AT26+'15 Mar- 1 Nis'!AT26+'2 Nis-14 Nis+GiYCK'!AT26+'15 Nis-14 May+Ek.Öd'!AT26+'15 May-14 Haz'!AT26+'15 Haz-14 Tem'!AT26+'15 Tem-14 Ags'!AT26+'15 Ags-31 Ags'!AT26</f>
        <v>0</v>
      </c>
      <c r="K28" s="44">
        <f>'1-14 Mart'!AW26+'15 Mar- 1 Nis'!AW26+'2 Nis-14 Nis+GiYCK'!AW26+'15 Nis-14 May+Ek.Öd'!AW26+'15 May-14 Haz'!AW26+'15 Haz-14 Tem'!AW26+'15 Tem-14 Ags'!AW26+'15 Ags-31 Ags'!AW26</f>
        <v>0</v>
      </c>
      <c r="L28" s="44">
        <f>'15 Nis-14 May+Ek.Öd'!AZ26</f>
        <v>2033.5</v>
      </c>
      <c r="M28" s="44">
        <f>'2 Nis-14 Nis+GiYCK'!BC26</f>
        <v>620.66999999999996</v>
      </c>
      <c r="N28" s="44">
        <f>'1-14 Mart'!BF26+'15 Mar- 1 Nis'!BC26+'2 Nis-14 Nis+GiYCK'!BF26+'15 Nis-14 May+Ek.Öd'!BF26+'15 May-14 Haz'!BF26+'15 Haz-14 Tem'!BF26+'15 Tem-14 Ags'!BF26+'15 Ags-31 Ags'!BF26</f>
        <v>0</v>
      </c>
      <c r="O28" s="44">
        <f>'1-14 Mart'!BI26+'15 Mar- 1 Nis'!BF26+'2 Nis-14 Nis+GiYCK'!BI26+'15 Nis-14 May+Ek.Öd'!BI26+'15 May-14 Haz'!BI26+'15 Haz-14 Tem'!BI26+'15 Tem-14 Ags'!BI26+'15 Ags-31 Ags'!BI26</f>
        <v>0</v>
      </c>
      <c r="P28" s="44">
        <f>'1-14 Mart'!BL26+'15 Mar- 1 Nis'!BI26+'2 Nis-14 Nis+GiYCK'!BL26+'15 Nis-14 May+Ek.Öd'!BL26+'15 May-14 Haz'!BL26+'15 Haz-14 Tem'!BL26+'15 Tem-14 Ags'!BL26+'15 Ags-31 Ags'!BL26</f>
        <v>0</v>
      </c>
      <c r="Q28" s="44">
        <f>'1-14 Mart'!BO26+'15 Mar- 1 Nis'!BL26+'2 Nis-14 Nis+GiYCK'!BO26+'15 Nis-14 May+Ek.Öd'!BO26+'15 May-14 Haz'!BO26+'15 Haz-14 Tem'!BO26+'15 Tem-14 Ags'!BO26+'15 Ags-31 Ags'!BO26</f>
        <v>0</v>
      </c>
      <c r="R28" s="44">
        <f>'1-14 Mart'!BR26+'15 Mar- 1 Nis'!BO26+'2 Nis-14 Nis+GiYCK'!BR26+'15 Nis-14 May+Ek.Öd'!BR26+'15 May-14 Haz'!BI26+'15 Haz-14 Tem'!BI26+'15 Tem-14 Ags'!BR26+'15 Ags-31 Ags'!BI26</f>
        <v>0</v>
      </c>
      <c r="S28" s="44">
        <f>'1-14 Mart'!BU26+'15 Mar- 1 Nis'!BR26+'2 Nis-14 Nis+GiYCK'!BU26+'15 Nis-14 May+Ek.Öd'!BU26+'15 May-14 Haz'!BU26+'15 Haz-14 Tem'!BU26+'15 Tem-14 Ags'!BU26+'15 Ags-31 Ags'!BU26</f>
        <v>0</v>
      </c>
      <c r="T28" s="44">
        <f>'1-14 Mart'!BX26+'15 Mar- 1 Nis'!BU26+'2 Nis-14 Nis+GiYCK'!BX26+'15 Nis-14 May+Ek.Öd'!BX26+'15 May-14 Haz'!BX26+'15 Haz-14 Tem'!BX26+'15 Tem-14 Ags'!BX26+'15 Ags-31 Ags'!BX26</f>
        <v>0</v>
      </c>
      <c r="U28" s="44">
        <f>'1-14 Mart'!CA26+'15 Mar- 1 Nis'!BX26+'2 Nis-14 Nis+GiYCK'!CA26+'15 Nis-14 May+Ek.Öd'!CA26+'15 May-14 Haz'!CA26+'15 Haz-14 Tem'!CA26+'15 Tem-14 Ags'!CA26+'15 Ags-31 Ags'!CA26</f>
        <v>0</v>
      </c>
      <c r="V28" s="44">
        <f>'24 Mart Tediye'!H26+'2 Haz Tdy'!H26</f>
        <v>0</v>
      </c>
      <c r="W28" s="44">
        <f>'1-10 MAY İkr'!H26+'1-10 Eyl İkr'!H26</f>
        <v>0</v>
      </c>
      <c r="X28" s="46">
        <f>'1-14 Mart'!CD26+'15 Mar- 1 Nis'!CA26+'2 Nis-14 Nis+GiYCK'!CD26+'15 Nis-14 May+Ek.Öd'!CJ26+'15 May-14 Haz'!CD26+'15 Haz-14 Tem'!CD26+'15 Tem-14 Ags'!CD26+'15 Ags-31 Ags'!CD26+'1 Eyl-14 Eyl'!CD26</f>
        <v>0</v>
      </c>
      <c r="Y28" s="115">
        <f t="shared" si="0"/>
        <v>18281.29</v>
      </c>
    </row>
    <row r="29" spans="1:25" s="8" customFormat="1" ht="23.25" customHeight="1" x14ac:dyDescent="0.2">
      <c r="A29" s="42" t="str">
        <f>'ILK EKRAN D-K ÜCR'!B22</f>
        <v>Personel  Ad Soyad</v>
      </c>
      <c r="B29" s="43">
        <f>'ILK EKRAN D-K ÜCR'!C22</f>
        <v>0</v>
      </c>
      <c r="C29" s="44">
        <f>'1-14 Mart'!W27+'15 Mar- 1 Nis'!W27+'2 Nis-14 Nis+GiYCK'!W27+'15 Nis-14 May+Ek.Öd'!W27+'15 May-14 Haz'!W27+'15 Haz-14 Tem'!W27+'15 Tem-14 Ags'!W27+'15 Ags-31 Ags'!W27+'1 Eyl-14 Eyl'!W27</f>
        <v>0</v>
      </c>
      <c r="D29" s="44">
        <f>'1-14 Mart'!Z27+'15 Mar- 1 Nis'!Z27+'2 Nis-14 Nis+GiYCK'!Z27+'15 Nis-14 May+Ek.Öd'!Z27+'15 May-14 Haz'!Z27+'15 Haz-14 Tem'!Z27+'15 Tem-14 Ags'!Z27+'15 Ags-31 Ags'!Z27+'1 Eyl-14 Eyl'!Z27</f>
        <v>8927.91</v>
      </c>
      <c r="E29" s="44">
        <f>'1-14 Mart'!AC27+'2 Nis-14 Nis+GiYCK'!AC27+'15 Nis-14 May+Ek.Öd'!AC27+'15 May-14 Haz'!AC27+'15 Haz-14 Tem'!AC27+'15 Tem-14 Ags'!AC27+'15 Ags-31 Ags'!AC27+'1 Eyl-14 Eyl'!AC27</f>
        <v>5941.17</v>
      </c>
      <c r="F29" s="45">
        <f>'1-14 Mart'!AH27+'15 Mar- 1 Nis'!AH27+'2 Nis-14 Nis+GiYCK'!AH27+'15 Nis-14 May+Ek.Öd'!AH27+'15 May-14 Haz'!AH27+'15 Haz-14 Tem'!AH27+'15 Tem-14 Ags'!AH27+'15 Ags-31 Ags'!AH27+'1 Eyl-14 Eyl'!AH27</f>
        <v>567.64</v>
      </c>
      <c r="G29" s="44">
        <f>'1-14 Mart'!AK27+'15 Mar- 1 Nis'!AK27+'2 Nis-14 Nis+GiYCK'!AK27+'15 Nis-14 May+Ek.Öd'!AK27+'15 May-14 Haz'!AK27+'15 Haz-14 Tem'!AK27+'15 Tem-14 Ags'!AK27+'15 Ags-31 Ags'!AK27+'1 Eyl-14 Eyl'!AK27</f>
        <v>0</v>
      </c>
      <c r="H29" s="44">
        <f>'1-14 Mart'!AN27+'15 Mar- 1 Nis'!AN27+'2 Nis-14 Nis+GiYCK'!AN27+'15 Nis-14 May+Ek.Öd'!AN27+'15 May-14 Haz'!AN27+'15 Haz-14 Tem'!AN27+'15 Tem-14 Ags'!AN27+'15 Ags-31 Ags'!AN27+'1 Eyl-14 Eyl'!AN27</f>
        <v>86.33</v>
      </c>
      <c r="I29" s="44">
        <f>'1-14 Mart'!AQ27+'15 Mar- 1 Nis'!AQ27+'2 Nis-14 Nis+GiYCK'!AQ27+'15 Nis-14 May+Ek.Öd'!AQ27+'15 May-14 Haz'!AQ27+'15 Haz-14 Tem'!AQ27+'15 Tem-14 Ags'!AQ27+'15 Ags-31 Ags'!AQ27</f>
        <v>0</v>
      </c>
      <c r="J29" s="44">
        <f>'1-14 Mart'!AT27+'15 Mar- 1 Nis'!AT27+'2 Nis-14 Nis+GiYCK'!AT27+'15 Nis-14 May+Ek.Öd'!AT27+'15 May-14 Haz'!AT27+'15 Haz-14 Tem'!AT27+'15 Tem-14 Ags'!AT27+'15 Ags-31 Ags'!AT27</f>
        <v>0</v>
      </c>
      <c r="K29" s="44">
        <f>'1-14 Mart'!AW27+'15 Mar- 1 Nis'!AW27+'2 Nis-14 Nis+GiYCK'!AW27+'15 Nis-14 May+Ek.Öd'!AW27+'15 May-14 Haz'!AW27+'15 Haz-14 Tem'!AW27+'15 Tem-14 Ags'!AW27+'15 Ags-31 Ags'!AW27</f>
        <v>0</v>
      </c>
      <c r="L29" s="44">
        <f>'15 Nis-14 May+Ek.Öd'!AZ27</f>
        <v>2033.5</v>
      </c>
      <c r="M29" s="44">
        <f>'2 Nis-14 Nis+GiYCK'!BC27</f>
        <v>620.66999999999996</v>
      </c>
      <c r="N29" s="44">
        <f>'1-14 Mart'!BF27+'15 Mar- 1 Nis'!BC27+'2 Nis-14 Nis+GiYCK'!BF27+'15 Nis-14 May+Ek.Öd'!BF27+'15 May-14 Haz'!BF27+'15 Haz-14 Tem'!BF27+'15 Tem-14 Ags'!BF27+'15 Ags-31 Ags'!BF27</f>
        <v>0</v>
      </c>
      <c r="O29" s="44">
        <f>'1-14 Mart'!BI27+'15 Mar- 1 Nis'!BF27+'2 Nis-14 Nis+GiYCK'!BI27+'15 Nis-14 May+Ek.Öd'!BI27+'15 May-14 Haz'!BI27+'15 Haz-14 Tem'!BI27+'15 Tem-14 Ags'!BI27+'15 Ags-31 Ags'!BI27</f>
        <v>0</v>
      </c>
      <c r="P29" s="44">
        <f>'1-14 Mart'!BL27+'15 Mar- 1 Nis'!BI27+'2 Nis-14 Nis+GiYCK'!BL27+'15 Nis-14 May+Ek.Öd'!BL27+'15 May-14 Haz'!BL27+'15 Haz-14 Tem'!BL27+'15 Tem-14 Ags'!BL27+'15 Ags-31 Ags'!BL27</f>
        <v>0</v>
      </c>
      <c r="Q29" s="44">
        <f>'1-14 Mart'!BO27+'15 Mar- 1 Nis'!BL27+'2 Nis-14 Nis+GiYCK'!BO27+'15 Nis-14 May+Ek.Öd'!BO27+'15 May-14 Haz'!BO27+'15 Haz-14 Tem'!BO27+'15 Tem-14 Ags'!BO27+'15 Ags-31 Ags'!BO27</f>
        <v>0</v>
      </c>
      <c r="R29" s="44">
        <f>'1-14 Mart'!BR27+'15 Mar- 1 Nis'!BO27+'2 Nis-14 Nis+GiYCK'!BR27+'15 Nis-14 May+Ek.Öd'!BR27+'15 May-14 Haz'!BI27+'15 Haz-14 Tem'!BI27+'15 Tem-14 Ags'!BR27+'15 Ags-31 Ags'!BI27</f>
        <v>0</v>
      </c>
      <c r="S29" s="44">
        <f>'1-14 Mart'!BU27+'15 Mar- 1 Nis'!BR27+'2 Nis-14 Nis+GiYCK'!BU27+'15 Nis-14 May+Ek.Öd'!BU27+'15 May-14 Haz'!BU27+'15 Haz-14 Tem'!BU27+'15 Tem-14 Ags'!BU27+'15 Ags-31 Ags'!BU27</f>
        <v>0</v>
      </c>
      <c r="T29" s="44">
        <f>'1-14 Mart'!BX27+'15 Mar- 1 Nis'!BU27+'2 Nis-14 Nis+GiYCK'!BX27+'15 Nis-14 May+Ek.Öd'!BX27+'15 May-14 Haz'!BX27+'15 Haz-14 Tem'!BX27+'15 Tem-14 Ags'!BX27+'15 Ags-31 Ags'!BX27</f>
        <v>0</v>
      </c>
      <c r="U29" s="44">
        <f>'1-14 Mart'!CA27+'15 Mar- 1 Nis'!BX27+'2 Nis-14 Nis+GiYCK'!CA27+'15 Nis-14 May+Ek.Öd'!CA27+'15 May-14 Haz'!CA27+'15 Haz-14 Tem'!CA27+'15 Tem-14 Ags'!CA27+'15 Ags-31 Ags'!CA27</f>
        <v>0</v>
      </c>
      <c r="V29" s="44">
        <f>'24 Mart Tediye'!H27+'2 Haz Tdy'!H27</f>
        <v>0</v>
      </c>
      <c r="W29" s="44">
        <f>'1-10 MAY İkr'!H27+'1-10 Eyl İkr'!H27</f>
        <v>0</v>
      </c>
      <c r="X29" s="46">
        <f>'1-14 Mart'!CD27+'15 Mar- 1 Nis'!CA27+'2 Nis-14 Nis+GiYCK'!CD27+'15 Nis-14 May+Ek.Öd'!CJ27+'15 May-14 Haz'!CD27+'15 Haz-14 Tem'!CD27+'15 Tem-14 Ags'!CD27+'15 Ags-31 Ags'!CD27+'1 Eyl-14 Eyl'!CD27</f>
        <v>0</v>
      </c>
      <c r="Y29" s="115">
        <f t="shared" si="0"/>
        <v>18177.22</v>
      </c>
    </row>
    <row r="30" spans="1:25" s="8" customFormat="1" ht="23.25" customHeight="1" x14ac:dyDescent="0.2">
      <c r="A30" s="42" t="str">
        <f>'ILK EKRAN D-K ÜCR'!B23</f>
        <v>Personel  Ad Soyad</v>
      </c>
      <c r="B30" s="43">
        <f>'ILK EKRAN D-K ÜCR'!C23</f>
        <v>0</v>
      </c>
      <c r="C30" s="44">
        <f>'1-14 Mart'!W28+'15 Mar- 1 Nis'!W28+'2 Nis-14 Nis+GiYCK'!W28+'15 Nis-14 May+Ek.Öd'!W28+'15 May-14 Haz'!W28+'15 Haz-14 Tem'!W28+'15 Tem-14 Ags'!W28+'15 Ags-31 Ags'!W28+'1 Eyl-14 Eyl'!W28</f>
        <v>0</v>
      </c>
      <c r="D30" s="44">
        <f>'1-14 Mart'!Z28+'15 Mar- 1 Nis'!Z28+'2 Nis-14 Nis+GiYCK'!Z28+'15 Nis-14 May+Ek.Öd'!Z28+'15 May-14 Haz'!Z28+'15 Haz-14 Tem'!Z28+'15 Tem-14 Ags'!Z28+'15 Ags-31 Ags'!Z28+'1 Eyl-14 Eyl'!Z28</f>
        <v>8927.91</v>
      </c>
      <c r="E30" s="44">
        <f>'1-14 Mart'!AC28+'2 Nis-14 Nis+GiYCK'!AC28+'15 Nis-14 May+Ek.Öd'!AC28+'15 May-14 Haz'!AC28+'15 Haz-14 Tem'!AC28+'15 Tem-14 Ags'!AC28+'15 Ags-31 Ags'!AC28+'1 Eyl-14 Eyl'!AC28</f>
        <v>5941.17</v>
      </c>
      <c r="F30" s="45">
        <f>'1-14 Mart'!AH28+'15 Mar- 1 Nis'!AH28+'2 Nis-14 Nis+GiYCK'!AH28+'15 Nis-14 May+Ek.Öd'!AH28+'15 May-14 Haz'!AH28+'15 Haz-14 Tem'!AH28+'15 Tem-14 Ags'!AH28+'15 Ags-31 Ags'!AH28+'1 Eyl-14 Eyl'!AH28</f>
        <v>567.64</v>
      </c>
      <c r="G30" s="44">
        <f>'1-14 Mart'!AK28+'15 Mar- 1 Nis'!AK28+'2 Nis-14 Nis+GiYCK'!AK28+'15 Nis-14 May+Ek.Öd'!AK28+'15 May-14 Haz'!AK28+'15 Haz-14 Tem'!AK28+'15 Tem-14 Ags'!AK28+'15 Ags-31 Ags'!AK28+'1 Eyl-14 Eyl'!AK28</f>
        <v>0</v>
      </c>
      <c r="H30" s="44">
        <f>'1-14 Mart'!AN28+'15 Mar- 1 Nis'!AN28+'2 Nis-14 Nis+GiYCK'!AN28+'15 Nis-14 May+Ek.Öd'!AN28+'15 May-14 Haz'!AN28+'15 Haz-14 Tem'!AN28+'15 Tem-14 Ags'!AN28+'15 Ags-31 Ags'!AN28+'1 Eyl-14 Eyl'!AN28</f>
        <v>86.33</v>
      </c>
      <c r="I30" s="44">
        <f>'1-14 Mart'!AQ28+'15 Mar- 1 Nis'!AQ28+'2 Nis-14 Nis+GiYCK'!AQ28+'15 Nis-14 May+Ek.Öd'!AQ28+'15 May-14 Haz'!AQ28+'15 Haz-14 Tem'!AQ28+'15 Tem-14 Ags'!AQ28+'15 Ags-31 Ags'!AQ28</f>
        <v>0</v>
      </c>
      <c r="J30" s="44">
        <f>'1-14 Mart'!AT28+'15 Mar- 1 Nis'!AT28+'2 Nis-14 Nis+GiYCK'!AT28+'15 Nis-14 May+Ek.Öd'!AT28+'15 May-14 Haz'!AT28+'15 Haz-14 Tem'!AT28+'15 Tem-14 Ags'!AT28+'15 Ags-31 Ags'!AT28</f>
        <v>0</v>
      </c>
      <c r="K30" s="44">
        <f>'1-14 Mart'!AW28+'15 Mar- 1 Nis'!AW28+'2 Nis-14 Nis+GiYCK'!AW28+'15 Nis-14 May+Ek.Öd'!AW28+'15 May-14 Haz'!AW28+'15 Haz-14 Tem'!AW28+'15 Tem-14 Ags'!AW28+'15 Ags-31 Ags'!AW28</f>
        <v>0</v>
      </c>
      <c r="L30" s="44">
        <f>'15 Nis-14 May+Ek.Öd'!AZ28</f>
        <v>2033.5</v>
      </c>
      <c r="M30" s="44">
        <f>'2 Nis-14 Nis+GiYCK'!BC28</f>
        <v>620.66999999999996</v>
      </c>
      <c r="N30" s="44">
        <f>'1-14 Mart'!BF28+'15 Mar- 1 Nis'!BC28+'2 Nis-14 Nis+GiYCK'!BF28+'15 Nis-14 May+Ek.Öd'!BF28+'15 May-14 Haz'!BF28+'15 Haz-14 Tem'!BF28+'15 Tem-14 Ags'!BF28+'15 Ags-31 Ags'!BF28</f>
        <v>0</v>
      </c>
      <c r="O30" s="44">
        <f>'1-14 Mart'!BI28+'15 Mar- 1 Nis'!BF28+'2 Nis-14 Nis+GiYCK'!BI28+'15 Nis-14 May+Ek.Öd'!BI28+'15 May-14 Haz'!BI28+'15 Haz-14 Tem'!BI28+'15 Tem-14 Ags'!BI28+'15 Ags-31 Ags'!BI28</f>
        <v>0</v>
      </c>
      <c r="P30" s="44">
        <f>'1-14 Mart'!BL28+'15 Mar- 1 Nis'!BI28+'2 Nis-14 Nis+GiYCK'!BL28+'15 Nis-14 May+Ek.Öd'!BL28+'15 May-14 Haz'!BL28+'15 Haz-14 Tem'!BL28+'15 Tem-14 Ags'!BL28+'15 Ags-31 Ags'!BL28</f>
        <v>0</v>
      </c>
      <c r="Q30" s="44">
        <f>'1-14 Mart'!BO28+'15 Mar- 1 Nis'!BL28+'2 Nis-14 Nis+GiYCK'!BO28+'15 Nis-14 May+Ek.Öd'!BO28+'15 May-14 Haz'!BO28+'15 Haz-14 Tem'!BO28+'15 Tem-14 Ags'!BO28+'15 Ags-31 Ags'!BO28</f>
        <v>0</v>
      </c>
      <c r="R30" s="44">
        <f>'1-14 Mart'!BR28+'15 Mar- 1 Nis'!BO28+'2 Nis-14 Nis+GiYCK'!BR28+'15 Nis-14 May+Ek.Öd'!BR28+'15 May-14 Haz'!BI28+'15 Haz-14 Tem'!BI28+'15 Tem-14 Ags'!BR28+'15 Ags-31 Ags'!BI28</f>
        <v>0</v>
      </c>
      <c r="S30" s="44">
        <f>'1-14 Mart'!BU28+'15 Mar- 1 Nis'!BR28+'2 Nis-14 Nis+GiYCK'!BU28+'15 Nis-14 May+Ek.Öd'!BU28+'15 May-14 Haz'!BU28+'15 Haz-14 Tem'!BU28+'15 Tem-14 Ags'!BU28+'15 Ags-31 Ags'!BU28</f>
        <v>0</v>
      </c>
      <c r="T30" s="44">
        <f>'1-14 Mart'!BX28+'15 Mar- 1 Nis'!BU28+'2 Nis-14 Nis+GiYCK'!BX28+'15 Nis-14 May+Ek.Öd'!BX28+'15 May-14 Haz'!BX28+'15 Haz-14 Tem'!BX28+'15 Tem-14 Ags'!BX28+'15 Ags-31 Ags'!BX28</f>
        <v>0</v>
      </c>
      <c r="U30" s="44">
        <f>'1-14 Mart'!CA28+'15 Mar- 1 Nis'!BX28+'2 Nis-14 Nis+GiYCK'!CA28+'15 Nis-14 May+Ek.Öd'!CA28+'15 May-14 Haz'!CA28+'15 Haz-14 Tem'!CA28+'15 Tem-14 Ags'!CA28+'15 Ags-31 Ags'!CA28</f>
        <v>0</v>
      </c>
      <c r="V30" s="44">
        <f>'24 Mart Tediye'!H28+'2 Haz Tdy'!H28</f>
        <v>0</v>
      </c>
      <c r="W30" s="44">
        <f>'1-10 MAY İkr'!H28+'1-10 Eyl İkr'!H28</f>
        <v>0</v>
      </c>
      <c r="X30" s="46">
        <f>'1-14 Mart'!CD28+'15 Mar- 1 Nis'!CA28+'2 Nis-14 Nis+GiYCK'!CD28+'15 Nis-14 May+Ek.Öd'!CJ28+'15 May-14 Haz'!CD28+'15 Haz-14 Tem'!CD28+'15 Tem-14 Ags'!CD28+'15 Ags-31 Ags'!CD28+'1 Eyl-14 Eyl'!CD28</f>
        <v>0</v>
      </c>
      <c r="Y30" s="115">
        <f t="shared" si="0"/>
        <v>18177.22</v>
      </c>
    </row>
    <row r="31" spans="1:25" s="8" customFormat="1" ht="23.25" customHeight="1" x14ac:dyDescent="0.2">
      <c r="A31" s="42" t="str">
        <f>'ILK EKRAN D-K ÜCR'!B24</f>
        <v>Personel  Ad Soyad</v>
      </c>
      <c r="B31" s="43">
        <f>'ILK EKRAN D-K ÜCR'!C24</f>
        <v>0</v>
      </c>
      <c r="C31" s="44">
        <f>'1-14 Mart'!W29+'15 Mar- 1 Nis'!W29+'2 Nis-14 Nis+GiYCK'!W29+'15 Nis-14 May+Ek.Öd'!W29+'15 May-14 Haz'!W29+'15 Haz-14 Tem'!W29+'15 Tem-14 Ags'!W29+'15 Ags-31 Ags'!W29+'1 Eyl-14 Eyl'!W29</f>
        <v>0</v>
      </c>
      <c r="D31" s="44">
        <f>'1-14 Mart'!Z29+'15 Mar- 1 Nis'!Z29+'2 Nis-14 Nis+GiYCK'!Z29+'15 Nis-14 May+Ek.Öd'!Z29+'15 May-14 Haz'!Z29+'15 Haz-14 Tem'!Z29+'15 Tem-14 Ags'!Z29+'15 Ags-31 Ags'!Z29+'1 Eyl-14 Eyl'!Z29</f>
        <v>8927.91</v>
      </c>
      <c r="E31" s="44">
        <f>'1-14 Mart'!AC29+'2 Nis-14 Nis+GiYCK'!AC29+'15 Nis-14 May+Ek.Öd'!AC29+'15 May-14 Haz'!AC29+'15 Haz-14 Tem'!AC29+'15 Tem-14 Ags'!AC29+'15 Ags-31 Ags'!AC29+'1 Eyl-14 Eyl'!AC29</f>
        <v>5941.17</v>
      </c>
      <c r="F31" s="45">
        <f>'1-14 Mart'!AH29+'15 Mar- 1 Nis'!AH29+'2 Nis-14 Nis+GiYCK'!AH29+'15 Nis-14 May+Ek.Öd'!AH29+'15 May-14 Haz'!AH29+'15 Haz-14 Tem'!AH29+'15 Tem-14 Ags'!AH29+'15 Ags-31 Ags'!AH29+'1 Eyl-14 Eyl'!AH29</f>
        <v>567.64</v>
      </c>
      <c r="G31" s="44">
        <f>'1-14 Mart'!AK29+'15 Mar- 1 Nis'!AK29+'2 Nis-14 Nis+GiYCK'!AK29+'15 Nis-14 May+Ek.Öd'!AK29+'15 May-14 Haz'!AK29+'15 Haz-14 Tem'!AK29+'15 Tem-14 Ags'!AK29+'15 Ags-31 Ags'!AK29+'1 Eyl-14 Eyl'!AK29</f>
        <v>0</v>
      </c>
      <c r="H31" s="44">
        <f>'1-14 Mart'!AN29+'15 Mar- 1 Nis'!AN29+'2 Nis-14 Nis+GiYCK'!AN29+'15 Nis-14 May+Ek.Öd'!AN29+'15 May-14 Haz'!AN29+'15 Haz-14 Tem'!AN29+'15 Tem-14 Ags'!AN29+'15 Ags-31 Ags'!AN29+'1 Eyl-14 Eyl'!AN29</f>
        <v>86.33</v>
      </c>
      <c r="I31" s="44">
        <f>'1-14 Mart'!AQ29+'15 Mar- 1 Nis'!AQ29+'2 Nis-14 Nis+GiYCK'!AQ29+'15 Nis-14 May+Ek.Öd'!AQ29+'15 May-14 Haz'!AQ29+'15 Haz-14 Tem'!AQ29+'15 Tem-14 Ags'!AQ29+'15 Ags-31 Ags'!AQ29</f>
        <v>0</v>
      </c>
      <c r="J31" s="44">
        <f>'1-14 Mart'!AT29+'15 Mar- 1 Nis'!AT29+'2 Nis-14 Nis+GiYCK'!AT29+'15 Nis-14 May+Ek.Öd'!AT29+'15 May-14 Haz'!AT29+'15 Haz-14 Tem'!AT29+'15 Tem-14 Ags'!AT29+'15 Ags-31 Ags'!AT29</f>
        <v>0</v>
      </c>
      <c r="K31" s="44">
        <f>'1-14 Mart'!AW29+'15 Mar- 1 Nis'!AW29+'2 Nis-14 Nis+GiYCK'!AW29+'15 Nis-14 May+Ek.Öd'!AW29+'15 May-14 Haz'!AW29+'15 Haz-14 Tem'!AW29+'15 Tem-14 Ags'!AW29+'15 Ags-31 Ags'!AW29</f>
        <v>0</v>
      </c>
      <c r="L31" s="44">
        <f>'15 Nis-14 May+Ek.Öd'!AZ29</f>
        <v>2033.5</v>
      </c>
      <c r="M31" s="44">
        <f>'2 Nis-14 Nis+GiYCK'!BC29</f>
        <v>620.66999999999996</v>
      </c>
      <c r="N31" s="44">
        <f>'1-14 Mart'!BF29+'15 Mar- 1 Nis'!BC29+'2 Nis-14 Nis+GiYCK'!BF29+'15 Nis-14 May+Ek.Öd'!BF29+'15 May-14 Haz'!BF29+'15 Haz-14 Tem'!BF29+'15 Tem-14 Ags'!BF29+'15 Ags-31 Ags'!BF29</f>
        <v>0</v>
      </c>
      <c r="O31" s="44">
        <f>'1-14 Mart'!BI29+'15 Mar- 1 Nis'!BF29+'2 Nis-14 Nis+GiYCK'!BI29+'15 Nis-14 May+Ek.Öd'!BI29+'15 May-14 Haz'!BI29+'15 Haz-14 Tem'!BI29+'15 Tem-14 Ags'!BI29+'15 Ags-31 Ags'!BI29</f>
        <v>0</v>
      </c>
      <c r="P31" s="44">
        <f>'1-14 Mart'!BL29+'15 Mar- 1 Nis'!BI29+'2 Nis-14 Nis+GiYCK'!BL29+'15 Nis-14 May+Ek.Öd'!BL29+'15 May-14 Haz'!BL29+'15 Haz-14 Tem'!BL29+'15 Tem-14 Ags'!BL29+'15 Ags-31 Ags'!BL29</f>
        <v>0</v>
      </c>
      <c r="Q31" s="44">
        <f>'1-14 Mart'!BO29+'15 Mar- 1 Nis'!BL29+'2 Nis-14 Nis+GiYCK'!BO29+'15 Nis-14 May+Ek.Öd'!BO29+'15 May-14 Haz'!BO29+'15 Haz-14 Tem'!BO29+'15 Tem-14 Ags'!BO29+'15 Ags-31 Ags'!BO29</f>
        <v>0</v>
      </c>
      <c r="R31" s="44">
        <f>'1-14 Mart'!BR29+'15 Mar- 1 Nis'!BO29+'2 Nis-14 Nis+GiYCK'!BR29+'15 Nis-14 May+Ek.Öd'!BR29+'15 May-14 Haz'!BI29+'15 Haz-14 Tem'!BI29+'15 Tem-14 Ags'!BR29+'15 Ags-31 Ags'!BI29</f>
        <v>0</v>
      </c>
      <c r="S31" s="44">
        <f>'1-14 Mart'!BU29+'15 Mar- 1 Nis'!BR29+'2 Nis-14 Nis+GiYCK'!BU29+'15 Nis-14 May+Ek.Öd'!BU29+'15 May-14 Haz'!BU29+'15 Haz-14 Tem'!BU29+'15 Tem-14 Ags'!BU29+'15 Ags-31 Ags'!BU29</f>
        <v>0</v>
      </c>
      <c r="T31" s="44">
        <f>'1-14 Mart'!BX29+'15 Mar- 1 Nis'!BU29+'2 Nis-14 Nis+GiYCK'!BX29+'15 Nis-14 May+Ek.Öd'!BX29+'15 May-14 Haz'!BX29+'15 Haz-14 Tem'!BX29+'15 Tem-14 Ags'!BX29+'15 Ags-31 Ags'!BX29</f>
        <v>0</v>
      </c>
      <c r="U31" s="44">
        <f>'1-14 Mart'!CA29+'15 Mar- 1 Nis'!BX29+'2 Nis-14 Nis+GiYCK'!CA29+'15 Nis-14 May+Ek.Öd'!CA29+'15 May-14 Haz'!CA29+'15 Haz-14 Tem'!CA29+'15 Tem-14 Ags'!CA29+'15 Ags-31 Ags'!CA29</f>
        <v>0</v>
      </c>
      <c r="V31" s="44">
        <f>'24 Mart Tediye'!H29+'2 Haz Tdy'!H29</f>
        <v>0</v>
      </c>
      <c r="W31" s="44">
        <f>'1-10 MAY İkr'!H29+'1-10 Eyl İkr'!H29</f>
        <v>0</v>
      </c>
      <c r="X31" s="46">
        <f>'1-14 Mart'!CD29+'15 Mar- 1 Nis'!CA29+'2 Nis-14 Nis+GiYCK'!CD29+'15 Nis-14 May+Ek.Öd'!CJ29+'15 May-14 Haz'!CD29+'15 Haz-14 Tem'!CD29+'15 Tem-14 Ags'!CD29+'15 Ags-31 Ags'!CD29+'1 Eyl-14 Eyl'!CD29</f>
        <v>0</v>
      </c>
      <c r="Y31" s="115">
        <f t="shared" si="0"/>
        <v>18177.22</v>
      </c>
    </row>
    <row r="32" spans="1:25" s="8" customFormat="1" ht="23.25" customHeight="1" x14ac:dyDescent="0.2">
      <c r="A32" s="42" t="str">
        <f>'ILK EKRAN D-K ÜCR'!B25</f>
        <v>Personel  Ad Soyad</v>
      </c>
      <c r="B32" s="43">
        <f>'ILK EKRAN D-K ÜCR'!C25</f>
        <v>0</v>
      </c>
      <c r="C32" s="44">
        <f>'1-14 Mart'!W30+'15 Mar- 1 Nis'!W30+'2 Nis-14 Nis+GiYCK'!W30+'15 Nis-14 May+Ek.Öd'!W30+'15 May-14 Haz'!W30+'15 Haz-14 Tem'!W30+'15 Tem-14 Ags'!W30+'15 Ags-31 Ags'!W30+'1 Eyl-14 Eyl'!W30</f>
        <v>0</v>
      </c>
      <c r="D32" s="44">
        <f>'1-14 Mart'!Z30+'15 Mar- 1 Nis'!Z30+'2 Nis-14 Nis+GiYCK'!Z30+'15 Nis-14 May+Ek.Öd'!Z30+'15 May-14 Haz'!Z30+'15 Haz-14 Tem'!Z30+'15 Tem-14 Ags'!Z30+'15 Ags-31 Ags'!Z30+'1 Eyl-14 Eyl'!Z30</f>
        <v>8927.91</v>
      </c>
      <c r="E32" s="44">
        <f>'1-14 Mart'!AC30+'2 Nis-14 Nis+GiYCK'!AC30+'15 Nis-14 May+Ek.Öd'!AC30+'15 May-14 Haz'!AC30+'15 Haz-14 Tem'!AC30+'15 Tem-14 Ags'!AC30+'15 Ags-31 Ags'!AC30+'1 Eyl-14 Eyl'!AC30</f>
        <v>5941.17</v>
      </c>
      <c r="F32" s="45">
        <f>'1-14 Mart'!AH30+'15 Mar- 1 Nis'!AH30+'2 Nis-14 Nis+GiYCK'!AH30+'15 Nis-14 May+Ek.Öd'!AH30+'15 May-14 Haz'!AH30+'15 Haz-14 Tem'!AH30+'15 Tem-14 Ags'!AH30+'15 Ags-31 Ags'!AH30+'1 Eyl-14 Eyl'!AH30</f>
        <v>567.64</v>
      </c>
      <c r="G32" s="44">
        <f>'1-14 Mart'!AK30+'15 Mar- 1 Nis'!AK30+'2 Nis-14 Nis+GiYCK'!AK30+'15 Nis-14 May+Ek.Öd'!AK30+'15 May-14 Haz'!AK30+'15 Haz-14 Tem'!AK30+'15 Tem-14 Ags'!AK30+'15 Ags-31 Ags'!AK30+'1 Eyl-14 Eyl'!AK30</f>
        <v>0</v>
      </c>
      <c r="H32" s="44">
        <f>'1-14 Mart'!AN30+'15 Mar- 1 Nis'!AN30+'2 Nis-14 Nis+GiYCK'!AN30+'15 Nis-14 May+Ek.Öd'!AN30+'15 May-14 Haz'!AN30+'15 Haz-14 Tem'!AN30+'15 Tem-14 Ags'!AN30+'15 Ags-31 Ags'!AN30+'1 Eyl-14 Eyl'!AN30</f>
        <v>86.33</v>
      </c>
      <c r="I32" s="44">
        <f>'1-14 Mart'!AQ30+'15 Mar- 1 Nis'!AQ30+'2 Nis-14 Nis+GiYCK'!AQ30+'15 Nis-14 May+Ek.Öd'!AQ30+'15 May-14 Haz'!AQ30+'15 Haz-14 Tem'!AQ30+'15 Tem-14 Ags'!AQ30+'15 Ags-31 Ags'!AQ30</f>
        <v>0</v>
      </c>
      <c r="J32" s="44">
        <f>'1-14 Mart'!AT30+'15 Mar- 1 Nis'!AT30+'2 Nis-14 Nis+GiYCK'!AT30+'15 Nis-14 May+Ek.Öd'!AT30+'15 May-14 Haz'!AT30+'15 Haz-14 Tem'!AT30+'15 Tem-14 Ags'!AT30+'15 Ags-31 Ags'!AT30</f>
        <v>0</v>
      </c>
      <c r="K32" s="44">
        <f>'1-14 Mart'!AW30+'15 Mar- 1 Nis'!AW30+'2 Nis-14 Nis+GiYCK'!AW30+'15 Nis-14 May+Ek.Öd'!AW30+'15 May-14 Haz'!AW30+'15 Haz-14 Tem'!AW30+'15 Tem-14 Ags'!AW30+'15 Ags-31 Ags'!AW30</f>
        <v>0</v>
      </c>
      <c r="L32" s="44">
        <f>'15 Nis-14 May+Ek.Öd'!AZ30</f>
        <v>2033.5</v>
      </c>
      <c r="M32" s="44">
        <f>'2 Nis-14 Nis+GiYCK'!BC30</f>
        <v>620.66999999999996</v>
      </c>
      <c r="N32" s="44">
        <f>'1-14 Mart'!BF30+'15 Mar- 1 Nis'!BC30+'2 Nis-14 Nis+GiYCK'!BF30+'15 Nis-14 May+Ek.Öd'!BF30+'15 May-14 Haz'!BF30+'15 Haz-14 Tem'!BF30+'15 Tem-14 Ags'!BF30+'15 Ags-31 Ags'!BF30</f>
        <v>0</v>
      </c>
      <c r="O32" s="44">
        <f>'1-14 Mart'!BI30+'15 Mar- 1 Nis'!BF30+'2 Nis-14 Nis+GiYCK'!BI30+'15 Nis-14 May+Ek.Öd'!BI30+'15 May-14 Haz'!BI30+'15 Haz-14 Tem'!BI30+'15 Tem-14 Ags'!BI30+'15 Ags-31 Ags'!BI30</f>
        <v>0</v>
      </c>
      <c r="P32" s="44">
        <f>'1-14 Mart'!BL30+'15 Mar- 1 Nis'!BI30+'2 Nis-14 Nis+GiYCK'!BL30+'15 Nis-14 May+Ek.Öd'!BL30+'15 May-14 Haz'!BL30+'15 Haz-14 Tem'!BL30+'15 Tem-14 Ags'!BL30+'15 Ags-31 Ags'!BL30</f>
        <v>0</v>
      </c>
      <c r="Q32" s="44">
        <f>'1-14 Mart'!BO30+'15 Mar- 1 Nis'!BL30+'2 Nis-14 Nis+GiYCK'!BO30+'15 Nis-14 May+Ek.Öd'!BO30+'15 May-14 Haz'!BO30+'15 Haz-14 Tem'!BO30+'15 Tem-14 Ags'!BO30+'15 Ags-31 Ags'!BO30</f>
        <v>0</v>
      </c>
      <c r="R32" s="44">
        <f>'1-14 Mart'!BR30+'15 Mar- 1 Nis'!BO30+'2 Nis-14 Nis+GiYCK'!BR30+'15 Nis-14 May+Ek.Öd'!BR30+'15 May-14 Haz'!BI30+'15 Haz-14 Tem'!BI30+'15 Tem-14 Ags'!BR30+'15 Ags-31 Ags'!BI30</f>
        <v>0</v>
      </c>
      <c r="S32" s="44">
        <f>'1-14 Mart'!BU30+'15 Mar- 1 Nis'!BR30+'2 Nis-14 Nis+GiYCK'!BU30+'15 Nis-14 May+Ek.Öd'!BU30+'15 May-14 Haz'!BU30+'15 Haz-14 Tem'!BU30+'15 Tem-14 Ags'!BU30+'15 Ags-31 Ags'!BU30</f>
        <v>0</v>
      </c>
      <c r="T32" s="44">
        <f>'1-14 Mart'!BX30+'15 Mar- 1 Nis'!BU30+'2 Nis-14 Nis+GiYCK'!BX30+'15 Nis-14 May+Ek.Öd'!BX30+'15 May-14 Haz'!BX30+'15 Haz-14 Tem'!BX30+'15 Tem-14 Ags'!BX30+'15 Ags-31 Ags'!BX30</f>
        <v>0</v>
      </c>
      <c r="U32" s="44">
        <f>'1-14 Mart'!CA30+'15 Mar- 1 Nis'!BX30+'2 Nis-14 Nis+GiYCK'!CA30+'15 Nis-14 May+Ek.Öd'!CA30+'15 May-14 Haz'!CA30+'15 Haz-14 Tem'!CA30+'15 Tem-14 Ags'!CA30+'15 Ags-31 Ags'!CA30</f>
        <v>0</v>
      </c>
      <c r="V32" s="44">
        <f>'24 Mart Tediye'!H30+'2 Haz Tdy'!H30</f>
        <v>0</v>
      </c>
      <c r="W32" s="44">
        <f>'1-10 MAY İkr'!H30+'1-10 Eyl İkr'!H30</f>
        <v>0</v>
      </c>
      <c r="X32" s="46">
        <f>'1-14 Mart'!CD30+'15 Mar- 1 Nis'!CA30+'2 Nis-14 Nis+GiYCK'!CD30+'15 Nis-14 May+Ek.Öd'!CJ30+'15 May-14 Haz'!CD30+'15 Haz-14 Tem'!CD30+'15 Tem-14 Ags'!CD30+'15 Ags-31 Ags'!CD30+'1 Eyl-14 Eyl'!CD30</f>
        <v>0</v>
      </c>
      <c r="Y32" s="115">
        <f t="shared" si="0"/>
        <v>18177.22</v>
      </c>
    </row>
    <row r="33" spans="1:25" s="8" customFormat="1" ht="30" customHeight="1" x14ac:dyDescent="0.2">
      <c r="A33" s="47"/>
      <c r="B33" s="47"/>
      <c r="C33" s="112">
        <f t="shared" ref="C33:X33" si="1">SUM(C13:C32)</f>
        <v>175687.64</v>
      </c>
      <c r="D33" s="112">
        <f t="shared" si="1"/>
        <v>178558.2</v>
      </c>
      <c r="E33" s="112">
        <f t="shared" si="1"/>
        <v>118823.4</v>
      </c>
      <c r="F33" s="112">
        <f t="shared" si="1"/>
        <v>11352.8</v>
      </c>
      <c r="G33" s="112">
        <f>SUM(G13:G32)</f>
        <v>75331.63</v>
      </c>
      <c r="H33" s="112">
        <f t="shared" si="1"/>
        <v>3398.14</v>
      </c>
      <c r="I33" s="112">
        <f t="shared" si="1"/>
        <v>0</v>
      </c>
      <c r="J33" s="112">
        <f t="shared" si="1"/>
        <v>0</v>
      </c>
      <c r="K33" s="112">
        <f t="shared" si="1"/>
        <v>0</v>
      </c>
      <c r="L33" s="112">
        <f t="shared" si="1"/>
        <v>40670</v>
      </c>
      <c r="M33" s="112">
        <f t="shared" si="1"/>
        <v>12413.4</v>
      </c>
      <c r="N33" s="112">
        <f t="shared" si="1"/>
        <v>0</v>
      </c>
      <c r="O33" s="112">
        <f t="shared" si="1"/>
        <v>0</v>
      </c>
      <c r="P33" s="112">
        <f t="shared" si="1"/>
        <v>0</v>
      </c>
      <c r="Q33" s="112">
        <f t="shared" si="1"/>
        <v>0</v>
      </c>
      <c r="R33" s="112">
        <f t="shared" si="1"/>
        <v>0</v>
      </c>
      <c r="S33" s="112">
        <f t="shared" si="1"/>
        <v>0</v>
      </c>
      <c r="T33" s="112">
        <f t="shared" si="1"/>
        <v>0</v>
      </c>
      <c r="U33" s="112">
        <f t="shared" si="1"/>
        <v>0</v>
      </c>
      <c r="V33" s="112">
        <f t="shared" si="1"/>
        <v>23758.02</v>
      </c>
      <c r="W33" s="112">
        <f t="shared" si="1"/>
        <v>43183.199999999997</v>
      </c>
      <c r="X33" s="113">
        <f t="shared" si="1"/>
        <v>5770.64</v>
      </c>
      <c r="Y33" s="116">
        <f>SUM(Y13:Y32)</f>
        <v>677405.79</v>
      </c>
    </row>
  </sheetData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BDCD-2B49-4ABE-9E6A-9BC5F47D68F8}">
  <dimension ref="A1:L31"/>
  <sheetViews>
    <sheetView workbookViewId="0">
      <pane xSplit="3" ySplit="30" topLeftCell="D31" activePane="bottomRight" state="frozen"/>
      <selection pane="topRight" activeCell="P1" sqref="P1"/>
      <selection pane="bottomLeft" activeCell="A20" sqref="A20"/>
      <selection pane="bottomRight"/>
    </sheetView>
  </sheetViews>
  <sheetFormatPr defaultRowHeight="15" x14ac:dyDescent="0.25"/>
  <cols>
    <col min="1" max="1" width="19.28515625" customWidth="1"/>
    <col min="2" max="2" width="14" customWidth="1"/>
    <col min="3" max="3" width="9.42578125" customWidth="1"/>
    <col min="4" max="6" width="12.7109375" customWidth="1"/>
    <col min="7" max="7" width="15.7109375" bestFit="1" customWidth="1"/>
    <col min="8" max="8" width="13.7109375" bestFit="1" customWidth="1"/>
  </cols>
  <sheetData>
    <row r="1" spans="1:12" s="7" customFormat="1" ht="18.75" customHeight="1" x14ac:dyDescent="0.25">
      <c r="A1" s="4" t="s">
        <v>168</v>
      </c>
      <c r="B1" s="4"/>
      <c r="C1" s="5"/>
      <c r="D1" s="5"/>
      <c r="E1" s="5"/>
    </row>
    <row r="2" spans="1:12" s="8" customFormat="1" ht="12.75" customHeight="1" x14ac:dyDescent="0.2">
      <c r="E2" s="88"/>
      <c r="F2" s="10"/>
      <c r="G2" s="10"/>
      <c r="H2" s="10"/>
      <c r="I2" s="10"/>
      <c r="J2" s="10"/>
      <c r="K2" s="10"/>
      <c r="L2" s="10"/>
    </row>
    <row r="3" spans="1:12" s="8" customFormat="1" ht="12.7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8" customFormat="1" ht="12.75" customHeight="1" x14ac:dyDescent="0.2">
      <c r="A5" s="118" t="s">
        <v>71</v>
      </c>
      <c r="B5" s="119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8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8" customFormat="1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8" customFormat="1" ht="12.75" customHeight="1" x14ac:dyDescent="0.2">
      <c r="A8" s="9"/>
      <c r="B8" s="10"/>
      <c r="C8" s="10"/>
      <c r="D8" s="10"/>
      <c r="E8" s="10"/>
    </row>
    <row r="9" spans="1:12" s="8" customFormat="1" ht="12.75" customHeight="1" x14ac:dyDescent="0.2">
      <c r="A9" s="9"/>
      <c r="B9" s="10"/>
      <c r="C9" s="10"/>
      <c r="D9" s="10"/>
      <c r="E9" s="10"/>
      <c r="F9" s="97" t="s">
        <v>132</v>
      </c>
    </row>
    <row r="10" spans="1:12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142</v>
      </c>
      <c r="E10" s="63" t="s">
        <v>125</v>
      </c>
      <c r="F10" s="49" t="s">
        <v>167</v>
      </c>
      <c r="G10" s="91" t="s">
        <v>65</v>
      </c>
      <c r="H10" s="92" t="s">
        <v>70</v>
      </c>
    </row>
    <row r="11" spans="1:12" s="8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13</v>
      </c>
      <c r="D11" s="33">
        <f>'ILK EKRAN D-K ÜCR'!N6</f>
        <v>1428.48</v>
      </c>
      <c r="E11" s="33">
        <f>'ILK EKRAN D-K ÜCR'!G6</f>
        <v>1885.43</v>
      </c>
      <c r="F11" s="32">
        <f>$B$5*D11</f>
        <v>18570.240000000002</v>
      </c>
      <c r="G11" s="32">
        <f>C11*E11</f>
        <v>24510.59</v>
      </c>
      <c r="H11" s="31">
        <f>G11-F11</f>
        <v>5940.35</v>
      </c>
    </row>
    <row r="12" spans="1:12" s="8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13</v>
      </c>
      <c r="D12" s="33">
        <f>'ILK EKRAN D-K ÜCR'!N7</f>
        <v>1414.9</v>
      </c>
      <c r="E12" s="33">
        <f>'ILK EKRAN D-K ÜCR'!G7</f>
        <v>1870.47</v>
      </c>
      <c r="F12" s="32">
        <f t="shared" ref="F12:F30" si="0">$B$5*D12</f>
        <v>18393.7</v>
      </c>
      <c r="G12" s="32">
        <f t="shared" ref="G12:G30" si="1">C12*E12</f>
        <v>24316.11</v>
      </c>
      <c r="H12" s="31">
        <f t="shared" ref="H12:H30" si="2">G12-F12</f>
        <v>5922.41</v>
      </c>
    </row>
    <row r="13" spans="1:12" s="8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13</v>
      </c>
      <c r="D13" s="33">
        <f>'ILK EKRAN D-K ÜCR'!N8</f>
        <v>0</v>
      </c>
      <c r="E13" s="33">
        <f>'ILK EKRAN D-K ÜCR'!G8</f>
        <v>0</v>
      </c>
      <c r="F13" s="32">
        <f t="shared" si="0"/>
        <v>0</v>
      </c>
      <c r="G13" s="32">
        <f t="shared" si="1"/>
        <v>0</v>
      </c>
      <c r="H13" s="31">
        <f t="shared" si="2"/>
        <v>0</v>
      </c>
    </row>
    <row r="14" spans="1:12" s="8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13</v>
      </c>
      <c r="D14" s="33">
        <f>'ILK EKRAN D-K ÜCR'!N9</f>
        <v>0</v>
      </c>
      <c r="E14" s="33">
        <f>'ILK EKRAN D-K ÜCR'!G9</f>
        <v>0</v>
      </c>
      <c r="F14" s="32">
        <f t="shared" si="0"/>
        <v>0</v>
      </c>
      <c r="G14" s="32">
        <f t="shared" si="1"/>
        <v>0</v>
      </c>
      <c r="H14" s="31">
        <f t="shared" si="2"/>
        <v>0</v>
      </c>
    </row>
    <row r="15" spans="1:12" s="8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13</v>
      </c>
      <c r="D15" s="33">
        <f>'ILK EKRAN D-K ÜCR'!N10</f>
        <v>0</v>
      </c>
      <c r="E15" s="33">
        <f>'ILK EKRAN D-K ÜCR'!G10</f>
        <v>0</v>
      </c>
      <c r="F15" s="32">
        <f t="shared" si="0"/>
        <v>0</v>
      </c>
      <c r="G15" s="32">
        <f t="shared" si="1"/>
        <v>0</v>
      </c>
      <c r="H15" s="31">
        <f t="shared" si="2"/>
        <v>0</v>
      </c>
    </row>
    <row r="16" spans="1:12" s="8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13</v>
      </c>
      <c r="D16" s="33">
        <f>'ILK EKRAN D-K ÜCR'!N11</f>
        <v>0</v>
      </c>
      <c r="E16" s="33">
        <f>'ILK EKRAN D-K ÜCR'!G11</f>
        <v>0</v>
      </c>
      <c r="F16" s="32">
        <f t="shared" si="0"/>
        <v>0</v>
      </c>
      <c r="G16" s="32">
        <f t="shared" si="1"/>
        <v>0</v>
      </c>
      <c r="H16" s="31">
        <f t="shared" si="2"/>
        <v>0</v>
      </c>
    </row>
    <row r="17" spans="1:8" s="8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13</v>
      </c>
      <c r="D17" s="33">
        <f>'ILK EKRAN D-K ÜCR'!N12</f>
        <v>0</v>
      </c>
      <c r="E17" s="33">
        <f>'ILK EKRAN D-K ÜCR'!G12</f>
        <v>0</v>
      </c>
      <c r="F17" s="32">
        <f t="shared" si="0"/>
        <v>0</v>
      </c>
      <c r="G17" s="32">
        <f t="shared" si="1"/>
        <v>0</v>
      </c>
      <c r="H17" s="31">
        <f t="shared" si="2"/>
        <v>0</v>
      </c>
    </row>
    <row r="18" spans="1:8" s="8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13</v>
      </c>
      <c r="D18" s="33">
        <f>'ILK EKRAN D-K ÜCR'!N13</f>
        <v>0</v>
      </c>
      <c r="E18" s="33">
        <f>'ILK EKRAN D-K ÜCR'!G13</f>
        <v>0</v>
      </c>
      <c r="F18" s="32">
        <f t="shared" si="0"/>
        <v>0</v>
      </c>
      <c r="G18" s="32">
        <f t="shared" si="1"/>
        <v>0</v>
      </c>
      <c r="H18" s="31">
        <f t="shared" si="2"/>
        <v>0</v>
      </c>
    </row>
    <row r="19" spans="1:8" s="8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13</v>
      </c>
      <c r="D19" s="33">
        <f>'ILK EKRAN D-K ÜCR'!N14</f>
        <v>0</v>
      </c>
      <c r="E19" s="33">
        <f>'ILK EKRAN D-K ÜCR'!G14</f>
        <v>0</v>
      </c>
      <c r="F19" s="32">
        <f t="shared" si="0"/>
        <v>0</v>
      </c>
      <c r="G19" s="32">
        <f t="shared" si="1"/>
        <v>0</v>
      </c>
      <c r="H19" s="31">
        <f t="shared" si="2"/>
        <v>0</v>
      </c>
    </row>
    <row r="20" spans="1:8" s="8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13</v>
      </c>
      <c r="D20" s="33">
        <f>'ILK EKRAN D-K ÜCR'!N15</f>
        <v>0</v>
      </c>
      <c r="E20" s="33">
        <f>'ILK EKRAN D-K ÜCR'!G15</f>
        <v>0</v>
      </c>
      <c r="F20" s="32">
        <f t="shared" si="0"/>
        <v>0</v>
      </c>
      <c r="G20" s="32">
        <f t="shared" si="1"/>
        <v>0</v>
      </c>
      <c r="H20" s="31">
        <f t="shared" si="2"/>
        <v>0</v>
      </c>
    </row>
    <row r="21" spans="1:8" s="8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13</v>
      </c>
      <c r="D21" s="33">
        <f>'ILK EKRAN D-K ÜCR'!N16</f>
        <v>0</v>
      </c>
      <c r="E21" s="33">
        <f>'ILK EKRAN D-K ÜCR'!G16</f>
        <v>0</v>
      </c>
      <c r="F21" s="32">
        <f t="shared" si="0"/>
        <v>0</v>
      </c>
      <c r="G21" s="32">
        <f t="shared" si="1"/>
        <v>0</v>
      </c>
      <c r="H21" s="31">
        <f t="shared" si="2"/>
        <v>0</v>
      </c>
    </row>
    <row r="22" spans="1:8" s="8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13</v>
      </c>
      <c r="D22" s="33">
        <f>'ILK EKRAN D-K ÜCR'!N17</f>
        <v>0</v>
      </c>
      <c r="E22" s="33">
        <f>'ILK EKRAN D-K ÜCR'!G17</f>
        <v>0</v>
      </c>
      <c r="F22" s="32">
        <f t="shared" si="0"/>
        <v>0</v>
      </c>
      <c r="G22" s="32">
        <f t="shared" si="1"/>
        <v>0</v>
      </c>
      <c r="H22" s="31">
        <f t="shared" si="2"/>
        <v>0</v>
      </c>
    </row>
    <row r="23" spans="1:8" s="8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13</v>
      </c>
      <c r="D23" s="33">
        <f>'ILK EKRAN D-K ÜCR'!N18</f>
        <v>0</v>
      </c>
      <c r="E23" s="33">
        <f>'ILK EKRAN D-K ÜCR'!G18</f>
        <v>0</v>
      </c>
      <c r="F23" s="32">
        <f t="shared" si="0"/>
        <v>0</v>
      </c>
      <c r="G23" s="32">
        <f t="shared" si="1"/>
        <v>0</v>
      </c>
      <c r="H23" s="31">
        <f t="shared" si="2"/>
        <v>0</v>
      </c>
    </row>
    <row r="24" spans="1:8" s="8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13</v>
      </c>
      <c r="D24" s="33">
        <f>'ILK EKRAN D-K ÜCR'!N19</f>
        <v>0</v>
      </c>
      <c r="E24" s="33">
        <f>'ILK EKRAN D-K ÜCR'!G19</f>
        <v>0</v>
      </c>
      <c r="F24" s="32">
        <f t="shared" si="0"/>
        <v>0</v>
      </c>
      <c r="G24" s="32">
        <f t="shared" si="1"/>
        <v>0</v>
      </c>
      <c r="H24" s="31">
        <f t="shared" si="2"/>
        <v>0</v>
      </c>
    </row>
    <row r="25" spans="1:8" s="8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13</v>
      </c>
      <c r="D25" s="33">
        <f>'ILK EKRAN D-K ÜCR'!N20</f>
        <v>0</v>
      </c>
      <c r="E25" s="33">
        <f>'ILK EKRAN D-K ÜCR'!G20</f>
        <v>0</v>
      </c>
      <c r="F25" s="32">
        <f t="shared" si="0"/>
        <v>0</v>
      </c>
      <c r="G25" s="32">
        <f t="shared" si="1"/>
        <v>0</v>
      </c>
      <c r="H25" s="31">
        <f t="shared" si="2"/>
        <v>0</v>
      </c>
    </row>
    <row r="26" spans="1:8" s="8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13</v>
      </c>
      <c r="D26" s="33">
        <f>'ILK EKRAN D-K ÜCR'!N21</f>
        <v>0</v>
      </c>
      <c r="E26" s="33">
        <f>'ILK EKRAN D-K ÜCR'!G21</f>
        <v>0</v>
      </c>
      <c r="F26" s="32">
        <f t="shared" si="0"/>
        <v>0</v>
      </c>
      <c r="G26" s="32">
        <f t="shared" si="1"/>
        <v>0</v>
      </c>
      <c r="H26" s="31">
        <f t="shared" si="2"/>
        <v>0</v>
      </c>
    </row>
    <row r="27" spans="1:8" s="8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13</v>
      </c>
      <c r="D27" s="33">
        <f>'ILK EKRAN D-K ÜCR'!N22</f>
        <v>0</v>
      </c>
      <c r="E27" s="33">
        <f>'ILK EKRAN D-K ÜCR'!G22</f>
        <v>0</v>
      </c>
      <c r="F27" s="32">
        <f t="shared" si="0"/>
        <v>0</v>
      </c>
      <c r="G27" s="32">
        <f t="shared" si="1"/>
        <v>0</v>
      </c>
      <c r="H27" s="31">
        <f t="shared" si="2"/>
        <v>0</v>
      </c>
    </row>
    <row r="28" spans="1:8" s="8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13</v>
      </c>
      <c r="D28" s="33">
        <f>'ILK EKRAN D-K ÜCR'!N23</f>
        <v>0</v>
      </c>
      <c r="E28" s="33">
        <f>'ILK EKRAN D-K ÜCR'!G23</f>
        <v>0</v>
      </c>
      <c r="F28" s="32">
        <f t="shared" si="0"/>
        <v>0</v>
      </c>
      <c r="G28" s="32">
        <f t="shared" si="1"/>
        <v>0</v>
      </c>
      <c r="H28" s="31">
        <f t="shared" si="2"/>
        <v>0</v>
      </c>
    </row>
    <row r="29" spans="1:8" s="8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13</v>
      </c>
      <c r="D29" s="33">
        <f>'ILK EKRAN D-K ÜCR'!N24</f>
        <v>0</v>
      </c>
      <c r="E29" s="33">
        <f>'ILK EKRAN D-K ÜCR'!G24</f>
        <v>0</v>
      </c>
      <c r="F29" s="32">
        <f t="shared" si="0"/>
        <v>0</v>
      </c>
      <c r="G29" s="32">
        <f t="shared" si="1"/>
        <v>0</v>
      </c>
      <c r="H29" s="31">
        <f t="shared" si="2"/>
        <v>0</v>
      </c>
    </row>
    <row r="30" spans="1:8" s="8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13</v>
      </c>
      <c r="D30" s="33">
        <f>'ILK EKRAN D-K ÜCR'!N25</f>
        <v>0</v>
      </c>
      <c r="E30" s="33">
        <f>'ILK EKRAN D-K ÜCR'!G25</f>
        <v>0</v>
      </c>
      <c r="F30" s="32">
        <f t="shared" si="0"/>
        <v>0</v>
      </c>
      <c r="G30" s="32">
        <f t="shared" si="1"/>
        <v>0</v>
      </c>
      <c r="H30" s="31">
        <f t="shared" si="2"/>
        <v>0</v>
      </c>
    </row>
    <row r="31" spans="1:8" s="8" customFormat="1" ht="20.100000000000001" customHeight="1" x14ac:dyDescent="0.25">
      <c r="A31" s="54"/>
      <c r="B31" s="54"/>
      <c r="C31" s="36">
        <f t="shared" ref="C31:H31" si="3">SUM(C11:C30)</f>
        <v>260</v>
      </c>
      <c r="D31" s="36">
        <f t="shared" si="3"/>
        <v>2843.38</v>
      </c>
      <c r="E31" s="36">
        <f t="shared" si="3"/>
        <v>3755.9</v>
      </c>
      <c r="F31" s="36">
        <f t="shared" si="3"/>
        <v>36963.94</v>
      </c>
      <c r="G31" s="36">
        <f t="shared" si="3"/>
        <v>48826.7</v>
      </c>
      <c r="H31" s="36">
        <f t="shared" si="3"/>
        <v>11862.76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E52"/>
  <sheetViews>
    <sheetView tabSelected="1" workbookViewId="0">
      <pane xSplit="14" ySplit="30" topLeftCell="O31" activePane="bottomRight" state="frozen"/>
      <selection pane="topRight" activeCell="P1" sqref="P1"/>
      <selection pane="bottomLeft" activeCell="A20" sqref="A20"/>
      <selection pane="bottomRight" activeCell="E5" sqref="E5:L8"/>
    </sheetView>
  </sheetViews>
  <sheetFormatPr defaultRowHeight="15" x14ac:dyDescent="0.25"/>
  <cols>
    <col min="1" max="1" width="19.28515625" customWidth="1"/>
    <col min="2" max="2" width="11.5703125" customWidth="1"/>
    <col min="3" max="14" width="9.42578125" customWidth="1"/>
    <col min="15" max="16" width="10.85546875" customWidth="1"/>
    <col min="17" max="17" width="10.42578125" customWidth="1"/>
    <col min="18" max="18" width="9.42578125" customWidth="1"/>
    <col min="19" max="19" width="10.140625" bestFit="1" customWidth="1"/>
    <col min="20" max="20" width="10.140625" customWidth="1"/>
    <col min="21" max="21" width="11.42578125" customWidth="1"/>
    <col min="22" max="22" width="13.28515625" customWidth="1"/>
    <col min="23" max="23" width="13.140625" customWidth="1"/>
    <col min="24" max="25" width="11.42578125" bestFit="1" customWidth="1"/>
    <col min="26" max="26" width="12" customWidth="1"/>
    <col min="27" max="27" width="11.42578125" bestFit="1" customWidth="1"/>
    <col min="28" max="28" width="12.85546875" customWidth="1"/>
    <col min="29" max="29" width="11.85546875" customWidth="1"/>
    <col min="30" max="30" width="11.42578125" customWidth="1"/>
    <col min="31" max="31" width="12.42578125" customWidth="1"/>
    <col min="32" max="32" width="12.7109375" customWidth="1"/>
    <col min="33" max="33" width="11.7109375" customWidth="1"/>
    <col min="34" max="34" width="9.42578125" bestFit="1" customWidth="1"/>
    <col min="35" max="35" width="11.85546875" customWidth="1"/>
    <col min="36" max="36" width="11.42578125" bestFit="1" customWidth="1"/>
    <col min="37" max="37" width="12.140625" bestFit="1" customWidth="1"/>
    <col min="38" max="55" width="9.42578125" bestFit="1" customWidth="1"/>
    <col min="56" max="57" width="9.42578125" customWidth="1"/>
    <col min="58" max="79" width="9.42578125" bestFit="1" customWidth="1"/>
    <col min="80" max="81" width="10.140625" bestFit="1" customWidth="1"/>
    <col min="82" max="82" width="11.5703125" customWidth="1"/>
    <col min="83" max="83" width="13.5703125" bestFit="1" customWidth="1"/>
  </cols>
  <sheetData>
    <row r="1" spans="1:83" s="7" customFormat="1" ht="18.75" customHeight="1" x14ac:dyDescent="0.25">
      <c r="A1" s="24" t="s">
        <v>105</v>
      </c>
      <c r="B1" s="24">
        <v>182.81</v>
      </c>
      <c r="C1" s="24">
        <v>235.02</v>
      </c>
      <c r="D1" s="25"/>
      <c r="E1" s="4"/>
      <c r="F1" s="4"/>
      <c r="G1" s="134" t="s">
        <v>93</v>
      </c>
      <c r="H1" s="135"/>
      <c r="I1" s="135"/>
      <c r="J1" s="135"/>
      <c r="K1" s="135"/>
      <c r="L1" s="135"/>
      <c r="M1" s="135"/>
      <c r="N1" s="135"/>
      <c r="O1" s="56"/>
      <c r="P1" s="56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A2" s="75" t="s">
        <v>106</v>
      </c>
      <c r="B2" s="75">
        <v>11.89</v>
      </c>
      <c r="G2" s="135"/>
      <c r="H2" s="135"/>
      <c r="I2" s="135"/>
      <c r="J2" s="135"/>
      <c r="K2" s="135"/>
      <c r="L2" s="135"/>
      <c r="M2" s="135"/>
      <c r="N2" s="135"/>
      <c r="O2" s="56"/>
      <c r="P2" s="56"/>
    </row>
    <row r="3" spans="1:83" s="8" customFormat="1" ht="12.75" customHeight="1" x14ac:dyDescent="0.2">
      <c r="A3" s="79" t="s">
        <v>107</v>
      </c>
      <c r="B3" s="24">
        <v>3093.57</v>
      </c>
      <c r="C3" s="10"/>
      <c r="D3" s="10"/>
      <c r="E3" s="10"/>
      <c r="F3" s="10"/>
      <c r="G3" s="135"/>
      <c r="H3" s="135"/>
      <c r="I3" s="135"/>
      <c r="J3" s="135"/>
      <c r="K3" s="135"/>
      <c r="L3" s="135"/>
      <c r="M3" s="135"/>
      <c r="N3" s="135"/>
      <c r="O3" s="56"/>
      <c r="P3" s="56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10"/>
      <c r="P4" s="10"/>
      <c r="Q4" s="10"/>
      <c r="R4" s="59"/>
      <c r="S4" s="59"/>
      <c r="T4" s="59"/>
      <c r="U4" s="59"/>
      <c r="V4" s="59"/>
      <c r="W4" s="59"/>
      <c r="X4" s="59"/>
      <c r="Y4" s="59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59"/>
      <c r="D5" s="59"/>
      <c r="E5" s="136" t="s">
        <v>92</v>
      </c>
      <c r="F5" s="136"/>
      <c r="G5" s="136"/>
      <c r="H5" s="136"/>
      <c r="I5" s="136"/>
      <c r="J5" s="136"/>
      <c r="K5" s="136"/>
      <c r="L5" s="136"/>
      <c r="M5" s="59"/>
      <c r="N5" s="59"/>
      <c r="O5" s="62"/>
      <c r="P5" s="62"/>
      <c r="Q5" s="62"/>
      <c r="R5" s="59"/>
      <c r="S5" s="59"/>
      <c r="T5" s="59"/>
      <c r="U5" s="59"/>
      <c r="V5" s="59"/>
      <c r="W5" s="59"/>
      <c r="X5" s="59"/>
      <c r="Y5" s="59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59"/>
      <c r="D6" s="59"/>
      <c r="E6" s="136"/>
      <c r="F6" s="136"/>
      <c r="G6" s="136"/>
      <c r="H6" s="136"/>
      <c r="I6" s="136"/>
      <c r="J6" s="136"/>
      <c r="K6" s="136"/>
      <c r="L6" s="136"/>
      <c r="M6" s="59"/>
      <c r="N6" s="59"/>
      <c r="O6" s="62"/>
      <c r="P6" s="62"/>
      <c r="Q6" s="62"/>
      <c r="R6" s="59"/>
      <c r="S6" s="59"/>
      <c r="T6" s="59"/>
      <c r="U6" s="59"/>
      <c r="V6" s="59"/>
      <c r="W6" s="59"/>
      <c r="X6" s="59"/>
      <c r="Y6" s="59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59"/>
      <c r="D7" s="59"/>
      <c r="E7" s="136"/>
      <c r="F7" s="136"/>
      <c r="G7" s="136"/>
      <c r="H7" s="136"/>
      <c r="I7" s="136"/>
      <c r="J7" s="136"/>
      <c r="K7" s="136"/>
      <c r="L7" s="136"/>
      <c r="M7" s="59"/>
      <c r="N7" s="59"/>
      <c r="O7" s="62"/>
      <c r="P7" s="62"/>
      <c r="Q7" s="62"/>
      <c r="R7" s="59"/>
      <c r="S7" s="59"/>
      <c r="T7" s="59"/>
      <c r="U7" s="59"/>
      <c r="V7" s="59"/>
      <c r="W7" s="59"/>
      <c r="X7" s="59"/>
      <c r="Y7" s="5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59"/>
      <c r="D8" s="59"/>
      <c r="E8" s="136"/>
      <c r="F8" s="136"/>
      <c r="G8" s="136"/>
      <c r="H8" s="136"/>
      <c r="I8" s="136"/>
      <c r="J8" s="136"/>
      <c r="K8" s="136"/>
      <c r="L8" s="136"/>
      <c r="M8" s="59"/>
      <c r="N8" s="59"/>
      <c r="O8" s="62"/>
      <c r="P8" s="62"/>
      <c r="Q8" s="62"/>
      <c r="R8" s="59"/>
      <c r="S8" s="59"/>
      <c r="T8" s="59"/>
      <c r="U8" s="59"/>
      <c r="V8" s="59"/>
      <c r="W8" s="59"/>
      <c r="X8" s="59"/>
      <c r="Y8" s="59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R9" s="10"/>
      <c r="T9" s="97" t="s">
        <v>132</v>
      </c>
      <c r="U9" s="10"/>
      <c r="V9" s="97" t="s">
        <v>132</v>
      </c>
      <c r="W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83" s="109" customFormat="1" ht="50.1" customHeight="1" x14ac:dyDescent="0.2">
      <c r="A10" s="99" t="s">
        <v>6</v>
      </c>
      <c r="B10" s="100" t="s">
        <v>7</v>
      </c>
      <c r="C10" s="99" t="s">
        <v>8</v>
      </c>
      <c r="D10" s="99" t="s">
        <v>9</v>
      </c>
      <c r="E10" s="99" t="s">
        <v>10</v>
      </c>
      <c r="F10" s="99" t="s">
        <v>11</v>
      </c>
      <c r="G10" s="99" t="s">
        <v>12</v>
      </c>
      <c r="H10" s="99" t="s">
        <v>13</v>
      </c>
      <c r="I10" s="99" t="s">
        <v>14</v>
      </c>
      <c r="J10" s="99" t="s">
        <v>15</v>
      </c>
      <c r="K10" s="99" t="s">
        <v>16</v>
      </c>
      <c r="L10" s="99" t="s">
        <v>17</v>
      </c>
      <c r="M10" s="99" t="s">
        <v>18</v>
      </c>
      <c r="N10" s="99" t="s">
        <v>19</v>
      </c>
      <c r="O10" s="99" t="s">
        <v>20</v>
      </c>
      <c r="P10" s="99" t="s">
        <v>21</v>
      </c>
      <c r="Q10" s="99" t="s">
        <v>22</v>
      </c>
      <c r="R10" s="99" t="s">
        <v>23</v>
      </c>
      <c r="S10" s="99" t="s">
        <v>78</v>
      </c>
      <c r="T10" s="101" t="s">
        <v>79</v>
      </c>
      <c r="U10" s="99" t="s">
        <v>80</v>
      </c>
      <c r="V10" s="101" t="s">
        <v>81</v>
      </c>
      <c r="W10" s="102" t="s">
        <v>25</v>
      </c>
      <c r="X10" s="99" t="s">
        <v>141</v>
      </c>
      <c r="Y10" s="101" t="s">
        <v>101</v>
      </c>
      <c r="Z10" s="103" t="s">
        <v>26</v>
      </c>
      <c r="AA10" s="99" t="s">
        <v>82</v>
      </c>
      <c r="AB10" s="101" t="s">
        <v>83</v>
      </c>
      <c r="AC10" s="103" t="s">
        <v>28</v>
      </c>
      <c r="AD10" s="104" t="s">
        <v>84</v>
      </c>
      <c r="AE10" s="99" t="s">
        <v>163</v>
      </c>
      <c r="AF10" s="104" t="s">
        <v>164</v>
      </c>
      <c r="AG10" s="101" t="s">
        <v>85</v>
      </c>
      <c r="AH10" s="103" t="s">
        <v>30</v>
      </c>
      <c r="AI10" s="99" t="s">
        <v>87</v>
      </c>
      <c r="AJ10" s="101" t="s">
        <v>86</v>
      </c>
      <c r="AK10" s="103" t="s">
        <v>32</v>
      </c>
      <c r="AL10" s="99" t="s">
        <v>88</v>
      </c>
      <c r="AM10" s="101" t="s">
        <v>89</v>
      </c>
      <c r="AN10" s="103" t="s">
        <v>34</v>
      </c>
      <c r="AO10" s="99" t="s">
        <v>35</v>
      </c>
      <c r="AP10" s="101" t="s">
        <v>35</v>
      </c>
      <c r="AQ10" s="103" t="s">
        <v>36</v>
      </c>
      <c r="AR10" s="99" t="s">
        <v>37</v>
      </c>
      <c r="AS10" s="101" t="s">
        <v>37</v>
      </c>
      <c r="AT10" s="103" t="s">
        <v>38</v>
      </c>
      <c r="AU10" s="99" t="s">
        <v>39</v>
      </c>
      <c r="AV10" s="101" t="s">
        <v>39</v>
      </c>
      <c r="AW10" s="103" t="s">
        <v>40</v>
      </c>
      <c r="AX10" s="99" t="s">
        <v>41</v>
      </c>
      <c r="AY10" s="101" t="s">
        <v>41</v>
      </c>
      <c r="AZ10" s="103" t="s">
        <v>42</v>
      </c>
      <c r="BA10" s="99" t="s">
        <v>43</v>
      </c>
      <c r="BB10" s="101" t="s">
        <v>43</v>
      </c>
      <c r="BC10" s="103" t="s">
        <v>44</v>
      </c>
      <c r="BD10" s="99" t="s">
        <v>45</v>
      </c>
      <c r="BE10" s="101" t="s">
        <v>45</v>
      </c>
      <c r="BF10" s="103" t="s">
        <v>46</v>
      </c>
      <c r="BG10" s="99" t="s">
        <v>47</v>
      </c>
      <c r="BH10" s="101" t="s">
        <v>47</v>
      </c>
      <c r="BI10" s="103" t="s">
        <v>48</v>
      </c>
      <c r="BJ10" s="99" t="s">
        <v>49</v>
      </c>
      <c r="BK10" s="101" t="s">
        <v>49</v>
      </c>
      <c r="BL10" s="103" t="s">
        <v>50</v>
      </c>
      <c r="BM10" s="99" t="s">
        <v>51</v>
      </c>
      <c r="BN10" s="101" t="s">
        <v>51</v>
      </c>
      <c r="BO10" s="103" t="s">
        <v>52</v>
      </c>
      <c r="BP10" s="99" t="s">
        <v>53</v>
      </c>
      <c r="BQ10" s="101" t="s">
        <v>53</v>
      </c>
      <c r="BR10" s="103" t="s">
        <v>54</v>
      </c>
      <c r="BS10" s="99" t="s">
        <v>55</v>
      </c>
      <c r="BT10" s="101" t="s">
        <v>55</v>
      </c>
      <c r="BU10" s="103" t="s">
        <v>56</v>
      </c>
      <c r="BV10" s="99" t="s">
        <v>57</v>
      </c>
      <c r="BW10" s="101" t="s">
        <v>57</v>
      </c>
      <c r="BX10" s="103" t="s">
        <v>58</v>
      </c>
      <c r="BY10" s="99" t="s">
        <v>59</v>
      </c>
      <c r="BZ10" s="101" t="s">
        <v>59</v>
      </c>
      <c r="CA10" s="103" t="s">
        <v>60</v>
      </c>
      <c r="CB10" s="105" t="s">
        <v>61</v>
      </c>
      <c r="CC10" s="106" t="s">
        <v>61</v>
      </c>
      <c r="CD10" s="107" t="s">
        <v>62</v>
      </c>
      <c r="CE10" s="108" t="s">
        <v>73</v>
      </c>
    </row>
    <row r="11" spans="1:83" s="37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14</v>
      </c>
      <c r="D11" s="32">
        <f>C11-E11-F11-G11-H11-I11-J11</f>
        <v>12</v>
      </c>
      <c r="E11" s="32">
        <v>2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>
        <f>'ILK EKRAN D-K ÜCR'!F6</f>
        <v>1426.54</v>
      </c>
      <c r="T11" s="33">
        <f>'ILK EKRAN D-K ÜCR'!G6</f>
        <v>1885.43</v>
      </c>
      <c r="U11" s="32">
        <f>C11*S11</f>
        <v>19971.560000000001</v>
      </c>
      <c r="V11" s="32">
        <f>C11*T11</f>
        <v>26396.02</v>
      </c>
      <c r="W11" s="31">
        <f>V11-U11</f>
        <v>6424.46</v>
      </c>
      <c r="X11" s="32">
        <f>(C11-E11-H11)*$B$1</f>
        <v>2193.7199999999998</v>
      </c>
      <c r="Y11" s="32">
        <f>(C11-E11-H11)*$C$1</f>
        <v>2820.24</v>
      </c>
      <c r="Z11" s="31">
        <f>Y11-X11</f>
        <v>626.52</v>
      </c>
      <c r="AA11" s="32">
        <f>B3/28*14</f>
        <v>1546.79</v>
      </c>
      <c r="AB11" s="32">
        <f>3977.2/28*14</f>
        <v>1988.6</v>
      </c>
      <c r="AC11" s="31">
        <f>AB11-AA11</f>
        <v>441.81</v>
      </c>
      <c r="AD11" s="33">
        <v>11.89</v>
      </c>
      <c r="AE11" s="32">
        <f>(C11-E11-F11-G11-H11-I11-J11+K11+L11+M11)*AD11</f>
        <v>142.68</v>
      </c>
      <c r="AF11" s="33">
        <v>15.28</v>
      </c>
      <c r="AG11" s="33">
        <f>(C11-E11-F11-G11-H11-I11-J11+K11+L11+M11)*AF11</f>
        <v>183.36</v>
      </c>
      <c r="AH11" s="34">
        <f>AG11-AE11</f>
        <v>40.68</v>
      </c>
      <c r="AI11" s="32">
        <f>(C11-G11-H11)*(S11*0.15)</f>
        <v>2995.73</v>
      </c>
      <c r="AJ11" s="32">
        <f>(C11-G11-H11)*(T11*0.22)</f>
        <v>5807.12</v>
      </c>
      <c r="AK11" s="31">
        <f>AJ11-AI11</f>
        <v>2811.39</v>
      </c>
      <c r="AL11" s="32">
        <f>15*6/28*14</f>
        <v>45</v>
      </c>
      <c r="AM11" s="32">
        <f>19.28*6/28*14</f>
        <v>57.84</v>
      </c>
      <c r="AN11" s="31">
        <f>AM11-AL11</f>
        <v>12.84</v>
      </c>
      <c r="AO11" s="32">
        <v>0</v>
      </c>
      <c r="AP11" s="32"/>
      <c r="AQ11" s="31">
        <f>AP11-AO11</f>
        <v>0</v>
      </c>
      <c r="AR11" s="32">
        <v>0</v>
      </c>
      <c r="AS11" s="32"/>
      <c r="AT11" s="31">
        <f>AS11-AR11</f>
        <v>0</v>
      </c>
      <c r="AU11" s="32">
        <v>0</v>
      </c>
      <c r="AV11" s="32"/>
      <c r="AW11" s="31">
        <f>AV11-AU11</f>
        <v>0</v>
      </c>
      <c r="AX11" s="32">
        <v>0</v>
      </c>
      <c r="AY11" s="32"/>
      <c r="AZ11" s="31">
        <f>AY11-AX11</f>
        <v>0</v>
      </c>
      <c r="BA11" s="32">
        <v>0</v>
      </c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S11/28*14</f>
        <v>713.27</v>
      </c>
      <c r="CC11" s="33">
        <f>T11/28*14</f>
        <v>942.72</v>
      </c>
      <c r="CD11" s="35">
        <f>CC11-CB11</f>
        <v>229.45</v>
      </c>
      <c r="CE11" s="36">
        <f>W11+Z11+AC11+AH11+AK11+AN11+AQ11+AT11+AW11+AZ11+BC11+BF11+BI11+BL11+BO11+BR11+BU11+BX11+CA11-CD11</f>
        <v>10128.25</v>
      </c>
    </row>
    <row r="12" spans="1:83" s="37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14</v>
      </c>
      <c r="D12" s="32">
        <f t="shared" ref="D12:D30" si="0">C12-E12-F12-G12-H12-I12-J12</f>
        <v>12</v>
      </c>
      <c r="E12" s="32">
        <v>2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>
        <f>'ILK EKRAN D-K ÜCR'!F7</f>
        <v>1414.9</v>
      </c>
      <c r="T12" s="33">
        <f>'ILK EKRAN D-K ÜCR'!G7</f>
        <v>1870.47</v>
      </c>
      <c r="U12" s="32">
        <f>C12*S12</f>
        <v>19808.599999999999</v>
      </c>
      <c r="V12" s="32">
        <f t="shared" ref="V12:V30" si="1">C12*T12</f>
        <v>26186.58</v>
      </c>
      <c r="W12" s="31">
        <f t="shared" ref="W12:W30" si="2">V12-U12</f>
        <v>6377.98</v>
      </c>
      <c r="X12" s="32">
        <f t="shared" ref="X12:X30" si="3">(C12-E12-H12)*$B$1</f>
        <v>2193.7199999999998</v>
      </c>
      <c r="Y12" s="32">
        <f t="shared" ref="Y12:Y30" si="4">(C12-E12-H12)*$C$1</f>
        <v>2820.24</v>
      </c>
      <c r="Z12" s="31">
        <f t="shared" ref="Z12:Z30" si="5">Y12-X12</f>
        <v>626.52</v>
      </c>
      <c r="AA12" s="32">
        <f>B3/28*14</f>
        <v>1546.79</v>
      </c>
      <c r="AB12" s="32">
        <f t="shared" ref="AB12:AB30" si="6">3977.2/28*14</f>
        <v>1988.6</v>
      </c>
      <c r="AC12" s="31">
        <f t="shared" ref="AC12:AC30" si="7">AB12-AA12</f>
        <v>441.81</v>
      </c>
      <c r="AD12" s="33">
        <v>11.89</v>
      </c>
      <c r="AE12" s="32">
        <f>(C12-E12-F12-G12-H12-I12-J12+K12+L12+M12)*AD12</f>
        <v>142.68</v>
      </c>
      <c r="AF12" s="33">
        <v>15.28</v>
      </c>
      <c r="AG12" s="33">
        <f t="shared" ref="AG12:AG30" si="8">(C12-E12-F12-G12-H12-I12-J12+K12+L12+M12)*AF12</f>
        <v>183.36</v>
      </c>
      <c r="AH12" s="34">
        <f t="shared" ref="AH12:AH30" si="9">AG12-AE12</f>
        <v>40.68</v>
      </c>
      <c r="AI12" s="32">
        <f t="shared" ref="AI12:AI30" si="10">(C12-G12-H12)*(S12*0.15)</f>
        <v>2971.29</v>
      </c>
      <c r="AJ12" s="32">
        <f t="shared" ref="AJ12:AJ30" si="11">(C12-G12-H12)*(T12*0.22)</f>
        <v>5761.05</v>
      </c>
      <c r="AK12" s="31">
        <f t="shared" ref="AK12:AK30" si="12">AJ12-AI12</f>
        <v>2789.76</v>
      </c>
      <c r="AL12" s="32">
        <f>15*3/28*14</f>
        <v>22.5</v>
      </c>
      <c r="AM12" s="32">
        <f>19.28*3/28*14</f>
        <v>28.92</v>
      </c>
      <c r="AN12" s="31">
        <f t="shared" ref="AN12:AN30" si="13">AM12-AL12</f>
        <v>6.42</v>
      </c>
      <c r="AO12" s="32">
        <v>0</v>
      </c>
      <c r="AP12" s="32"/>
      <c r="AQ12" s="31">
        <f t="shared" ref="AQ12:AQ30" si="14">AP12-AO12</f>
        <v>0</v>
      </c>
      <c r="AR12" s="32">
        <v>0</v>
      </c>
      <c r="AS12" s="32"/>
      <c r="AT12" s="31">
        <f t="shared" ref="AT12:AT30" si="15">AS12-AR12</f>
        <v>0</v>
      </c>
      <c r="AU12" s="32">
        <v>0</v>
      </c>
      <c r="AV12" s="32"/>
      <c r="AW12" s="31">
        <f t="shared" ref="AW12:AW30" si="16">AV12-AU12</f>
        <v>0</v>
      </c>
      <c r="AX12" s="32">
        <v>0</v>
      </c>
      <c r="AY12" s="32"/>
      <c r="AZ12" s="31">
        <f t="shared" ref="AZ12:AZ30" si="17">AY12-AX12</f>
        <v>0</v>
      </c>
      <c r="BA12" s="32">
        <v>0</v>
      </c>
      <c r="BB12" s="32"/>
      <c r="BC12" s="31">
        <f t="shared" ref="BC12:BC30" si="18">BB12-BA12</f>
        <v>0</v>
      </c>
      <c r="BD12" s="32">
        <f t="shared" ref="BD12:BD30" si="19">((S12/7.5)*1.75)*N12</f>
        <v>0</v>
      </c>
      <c r="BE12" s="32">
        <f t="shared" ref="BE12:BE30" si="20">((T12/7.5)*1.75)*N12</f>
        <v>0</v>
      </c>
      <c r="BF12" s="31">
        <f t="shared" ref="BF12:BF30" si="21">BE12-BD12</f>
        <v>0</v>
      </c>
      <c r="BG12" s="32">
        <f t="shared" ref="BG12:BG30" si="22">(((S12*3)/7.5)*O12)</f>
        <v>0</v>
      </c>
      <c r="BH12" s="32">
        <f t="shared" ref="BH12:BH30" si="23">(((T12*3)/7.5)*O12)</f>
        <v>0</v>
      </c>
      <c r="BI12" s="31">
        <f t="shared" ref="BI12:BI30" si="24">BH12-BG12</f>
        <v>0</v>
      </c>
      <c r="BJ12" s="32">
        <f t="shared" ref="BJ12:BJ30" si="25">(((S12*3)/7.5)*P12)</f>
        <v>0</v>
      </c>
      <c r="BK12" s="32">
        <f t="shared" ref="BK12:BK30" si="26">(((T12*3)/7.5)*P12)</f>
        <v>0</v>
      </c>
      <c r="BL12" s="31">
        <f t="shared" ref="BL12:BL30" si="27">BK12-BJ12</f>
        <v>0</v>
      </c>
      <c r="BM12" s="32">
        <f t="shared" ref="BM12:BM30" si="28">(S12*2)*K12</f>
        <v>0</v>
      </c>
      <c r="BN12" s="32">
        <f t="shared" ref="BN12:BN30" si="29">(T12*2)*K12</f>
        <v>0</v>
      </c>
      <c r="BO12" s="31">
        <f t="shared" ref="BO12:BO30" si="30">BN12-BM12</f>
        <v>0</v>
      </c>
      <c r="BP12" s="32">
        <f t="shared" ref="BP12:BP30" si="31">(S12*2)*L12</f>
        <v>0</v>
      </c>
      <c r="BQ12" s="32">
        <f t="shared" ref="BQ12:BQ30" si="32">(T12*2)*L12</f>
        <v>0</v>
      </c>
      <c r="BR12" s="31">
        <f t="shared" ref="BR12:BR30" si="33">BQ12-BP12</f>
        <v>0</v>
      </c>
      <c r="BS12" s="32">
        <f t="shared" ref="BS12:BS30" si="34">(S12*2)*M12</f>
        <v>0</v>
      </c>
      <c r="BT12" s="32">
        <f t="shared" ref="BT12:BT30" si="35">(T12*2)*M12</f>
        <v>0</v>
      </c>
      <c r="BU12" s="31">
        <f t="shared" ref="BU12:BU30" si="36">BT12-BS12</f>
        <v>0</v>
      </c>
      <c r="BV12" s="32">
        <f t="shared" ref="BV12:BV30" si="37">((S12/7.5)*0.15)*R12</f>
        <v>0</v>
      </c>
      <c r="BW12" s="32">
        <f t="shared" ref="BW12:BW30" si="38">((T12/7.5)*0.15)*R12</f>
        <v>0</v>
      </c>
      <c r="BX12" s="31">
        <f t="shared" ref="BX12:BX30" si="39">BW12-BV12</f>
        <v>0</v>
      </c>
      <c r="BY12" s="32">
        <f t="shared" ref="BY12:BY30" si="40">((S12/7.5)*2)*Q12</f>
        <v>0</v>
      </c>
      <c r="BZ12" s="32">
        <f t="shared" ref="BZ12:BZ30" si="41">((T12/7.5)*2)*Q12</f>
        <v>0</v>
      </c>
      <c r="CA12" s="31">
        <f t="shared" ref="CA12:CA30" si="42">BZ12-BY12</f>
        <v>0</v>
      </c>
      <c r="CB12" s="33">
        <f t="shared" ref="CB12:CB30" si="43">S12/28*14</f>
        <v>707.45</v>
      </c>
      <c r="CC12" s="33">
        <f t="shared" ref="CC12:CC30" si="44">T12/28*14</f>
        <v>935.24</v>
      </c>
      <c r="CD12" s="35">
        <f t="shared" ref="CD12:CD30" si="45">CC12-CB12</f>
        <v>227.79</v>
      </c>
      <c r="CE12" s="36">
        <f>W12+Z12+AC12+AH12+AK12+AN12+AQ12+AT12+AW12+AZ12+BC12+BF12+BI12+BL12+BO12+BR12+BU12+BX12+CA12-CD12</f>
        <v>10055.379999999999</v>
      </c>
    </row>
    <row r="13" spans="1:83" s="37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14</v>
      </c>
      <c r="D13" s="32">
        <f t="shared" si="0"/>
        <v>12</v>
      </c>
      <c r="E13" s="32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>
        <f>'ILK EKRAN D-K ÜCR'!F8</f>
        <v>0</v>
      </c>
      <c r="T13" s="33">
        <f>'ILK EKRAN D-K ÜCR'!G8</f>
        <v>0</v>
      </c>
      <c r="U13" s="32">
        <f>C13*S13</f>
        <v>0</v>
      </c>
      <c r="V13" s="32">
        <f t="shared" si="1"/>
        <v>0</v>
      </c>
      <c r="W13" s="31">
        <f t="shared" si="2"/>
        <v>0</v>
      </c>
      <c r="X13" s="32">
        <f t="shared" si="3"/>
        <v>2193.7199999999998</v>
      </c>
      <c r="Y13" s="32">
        <f t="shared" si="4"/>
        <v>2820.24</v>
      </c>
      <c r="Z13" s="31">
        <f t="shared" si="5"/>
        <v>626.52</v>
      </c>
      <c r="AA13" s="32">
        <f>B3/28*14</f>
        <v>1546.79</v>
      </c>
      <c r="AB13" s="32">
        <f t="shared" si="6"/>
        <v>1988.6</v>
      </c>
      <c r="AC13" s="31">
        <f t="shared" si="7"/>
        <v>441.81</v>
      </c>
      <c r="AD13" s="33">
        <v>11.89</v>
      </c>
      <c r="AE13" s="32">
        <f>(C13-E13-F13-G13-H13-I13-J13+K13+L13+M13)*AD13</f>
        <v>142.68</v>
      </c>
      <c r="AF13" s="33">
        <v>15.28</v>
      </c>
      <c r="AG13" s="33">
        <f t="shared" si="8"/>
        <v>183.36</v>
      </c>
      <c r="AH13" s="34">
        <f t="shared" si="9"/>
        <v>40.68</v>
      </c>
      <c r="AI13" s="32">
        <f t="shared" si="10"/>
        <v>0</v>
      </c>
      <c r="AJ13" s="32">
        <f t="shared" si="11"/>
        <v>0</v>
      </c>
      <c r="AK13" s="31">
        <f t="shared" si="12"/>
        <v>0</v>
      </c>
      <c r="AL13" s="32">
        <f t="shared" ref="AL13:AL30" si="46">15*3/28*14</f>
        <v>22.5</v>
      </c>
      <c r="AM13" s="32">
        <f t="shared" ref="AM13:AM30" si="47">19.28*3/28*14</f>
        <v>28.92</v>
      </c>
      <c r="AN13" s="31">
        <f t="shared" si="13"/>
        <v>6.42</v>
      </c>
      <c r="AO13" s="32">
        <v>0</v>
      </c>
      <c r="AP13" s="32"/>
      <c r="AQ13" s="31">
        <f t="shared" si="14"/>
        <v>0</v>
      </c>
      <c r="AR13" s="32">
        <v>0</v>
      </c>
      <c r="AS13" s="32"/>
      <c r="AT13" s="31">
        <f t="shared" si="15"/>
        <v>0</v>
      </c>
      <c r="AU13" s="32">
        <v>0</v>
      </c>
      <c r="AV13" s="32"/>
      <c r="AW13" s="31">
        <f t="shared" si="16"/>
        <v>0</v>
      </c>
      <c r="AX13" s="32">
        <v>0</v>
      </c>
      <c r="AY13" s="32"/>
      <c r="AZ13" s="31">
        <f t="shared" si="17"/>
        <v>0</v>
      </c>
      <c r="BA13" s="32">
        <v>0</v>
      </c>
      <c r="BB13" s="32"/>
      <c r="BC13" s="31">
        <f t="shared" si="18"/>
        <v>0</v>
      </c>
      <c r="BD13" s="32">
        <f t="shared" si="19"/>
        <v>0</v>
      </c>
      <c r="BE13" s="32">
        <f t="shared" si="20"/>
        <v>0</v>
      </c>
      <c r="BF13" s="31">
        <f t="shared" si="21"/>
        <v>0</v>
      </c>
      <c r="BG13" s="32">
        <f t="shared" si="22"/>
        <v>0</v>
      </c>
      <c r="BH13" s="32">
        <f t="shared" si="23"/>
        <v>0</v>
      </c>
      <c r="BI13" s="31">
        <f t="shared" si="24"/>
        <v>0</v>
      </c>
      <c r="BJ13" s="32">
        <f t="shared" si="25"/>
        <v>0</v>
      </c>
      <c r="BK13" s="32">
        <f t="shared" si="26"/>
        <v>0</v>
      </c>
      <c r="BL13" s="31">
        <f t="shared" si="27"/>
        <v>0</v>
      </c>
      <c r="BM13" s="32">
        <f t="shared" si="28"/>
        <v>0</v>
      </c>
      <c r="BN13" s="32">
        <f t="shared" si="29"/>
        <v>0</v>
      </c>
      <c r="BO13" s="31">
        <f t="shared" si="30"/>
        <v>0</v>
      </c>
      <c r="BP13" s="32">
        <f t="shared" si="31"/>
        <v>0</v>
      </c>
      <c r="BQ13" s="32">
        <f t="shared" si="32"/>
        <v>0</v>
      </c>
      <c r="BR13" s="31">
        <f t="shared" si="33"/>
        <v>0</v>
      </c>
      <c r="BS13" s="32">
        <f t="shared" si="34"/>
        <v>0</v>
      </c>
      <c r="BT13" s="32">
        <f t="shared" si="35"/>
        <v>0</v>
      </c>
      <c r="BU13" s="31">
        <f t="shared" si="36"/>
        <v>0</v>
      </c>
      <c r="BV13" s="32">
        <f t="shared" si="37"/>
        <v>0</v>
      </c>
      <c r="BW13" s="32">
        <f t="shared" si="38"/>
        <v>0</v>
      </c>
      <c r="BX13" s="31">
        <f t="shared" si="39"/>
        <v>0</v>
      </c>
      <c r="BY13" s="32">
        <f t="shared" si="40"/>
        <v>0</v>
      </c>
      <c r="BZ13" s="32">
        <f t="shared" si="41"/>
        <v>0</v>
      </c>
      <c r="CA13" s="31">
        <f t="shared" si="42"/>
        <v>0</v>
      </c>
      <c r="CB13" s="33">
        <f t="shared" si="43"/>
        <v>0</v>
      </c>
      <c r="CC13" s="33">
        <f t="shared" si="44"/>
        <v>0</v>
      </c>
      <c r="CD13" s="35">
        <f t="shared" si="45"/>
        <v>0</v>
      </c>
      <c r="CE13" s="36">
        <f t="shared" ref="CE13:CE30" si="48">W13+Z13+AC13+AH13+AK13+AN13+AQ13+AT13+AW13+AZ13+BC13+BF13+BI13+BL13+BO13+BR13+BU13+BX13+CA13-CD13</f>
        <v>1115.43</v>
      </c>
    </row>
    <row r="14" spans="1:83" s="37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14</v>
      </c>
      <c r="D14" s="32">
        <f t="shared" si="0"/>
        <v>12</v>
      </c>
      <c r="E14" s="32">
        <v>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>
        <f>'ILK EKRAN D-K ÜCR'!F9</f>
        <v>0</v>
      </c>
      <c r="T14" s="33">
        <f>'ILK EKRAN D-K ÜCR'!G9</f>
        <v>0</v>
      </c>
      <c r="U14" s="32">
        <f t="shared" ref="U14:U28" si="49">C14*S14</f>
        <v>0</v>
      </c>
      <c r="V14" s="32">
        <f t="shared" si="1"/>
        <v>0</v>
      </c>
      <c r="W14" s="31">
        <f t="shared" si="2"/>
        <v>0</v>
      </c>
      <c r="X14" s="32">
        <f t="shared" si="3"/>
        <v>2193.7199999999998</v>
      </c>
      <c r="Y14" s="32">
        <f t="shared" si="4"/>
        <v>2820.24</v>
      </c>
      <c r="Z14" s="31">
        <f t="shared" si="5"/>
        <v>626.52</v>
      </c>
      <c r="AA14" s="32">
        <f>B3/28*14</f>
        <v>1546.79</v>
      </c>
      <c r="AB14" s="32">
        <f t="shared" ref="AB14:AB28" si="50">3977.2/28*14</f>
        <v>1988.6</v>
      </c>
      <c r="AC14" s="31">
        <f t="shared" si="7"/>
        <v>441.81</v>
      </c>
      <c r="AD14" s="33">
        <v>11.89</v>
      </c>
      <c r="AE14" s="32">
        <f t="shared" ref="AE14:AE28" si="51">(C14-E14-F14-G14-H14-I14-J14+K14+L14+M14)*AD14</f>
        <v>142.68</v>
      </c>
      <c r="AF14" s="33">
        <v>15.28</v>
      </c>
      <c r="AG14" s="33">
        <f t="shared" si="8"/>
        <v>183.36</v>
      </c>
      <c r="AH14" s="34">
        <f t="shared" si="9"/>
        <v>40.68</v>
      </c>
      <c r="AI14" s="32">
        <f t="shared" si="10"/>
        <v>0</v>
      </c>
      <c r="AJ14" s="32">
        <f t="shared" si="11"/>
        <v>0</v>
      </c>
      <c r="AK14" s="31">
        <f t="shared" si="12"/>
        <v>0</v>
      </c>
      <c r="AL14" s="32">
        <f t="shared" si="46"/>
        <v>22.5</v>
      </c>
      <c r="AM14" s="32">
        <f t="shared" si="47"/>
        <v>28.92</v>
      </c>
      <c r="AN14" s="31">
        <f t="shared" si="13"/>
        <v>6.42</v>
      </c>
      <c r="AO14" s="32">
        <v>0</v>
      </c>
      <c r="AP14" s="32"/>
      <c r="AQ14" s="31">
        <f t="shared" si="14"/>
        <v>0</v>
      </c>
      <c r="AR14" s="32">
        <v>0</v>
      </c>
      <c r="AS14" s="32"/>
      <c r="AT14" s="31">
        <f t="shared" si="15"/>
        <v>0</v>
      </c>
      <c r="AU14" s="32">
        <v>0</v>
      </c>
      <c r="AV14" s="32"/>
      <c r="AW14" s="31">
        <f t="shared" si="16"/>
        <v>0</v>
      </c>
      <c r="AX14" s="32">
        <v>0</v>
      </c>
      <c r="AY14" s="32"/>
      <c r="AZ14" s="31">
        <f t="shared" si="17"/>
        <v>0</v>
      </c>
      <c r="BA14" s="32">
        <v>0</v>
      </c>
      <c r="BB14" s="32"/>
      <c r="BC14" s="31">
        <f t="shared" si="18"/>
        <v>0</v>
      </c>
      <c r="BD14" s="32">
        <f t="shared" si="19"/>
        <v>0</v>
      </c>
      <c r="BE14" s="32">
        <f t="shared" si="20"/>
        <v>0</v>
      </c>
      <c r="BF14" s="31">
        <f t="shared" si="21"/>
        <v>0</v>
      </c>
      <c r="BG14" s="32">
        <f t="shared" si="22"/>
        <v>0</v>
      </c>
      <c r="BH14" s="32">
        <f t="shared" si="23"/>
        <v>0</v>
      </c>
      <c r="BI14" s="31">
        <f t="shared" si="24"/>
        <v>0</v>
      </c>
      <c r="BJ14" s="32">
        <f t="shared" si="25"/>
        <v>0</v>
      </c>
      <c r="BK14" s="32">
        <f t="shared" si="26"/>
        <v>0</v>
      </c>
      <c r="BL14" s="31">
        <f t="shared" si="27"/>
        <v>0</v>
      </c>
      <c r="BM14" s="32">
        <f t="shared" si="28"/>
        <v>0</v>
      </c>
      <c r="BN14" s="32">
        <f t="shared" si="29"/>
        <v>0</v>
      </c>
      <c r="BO14" s="31">
        <f t="shared" si="30"/>
        <v>0</v>
      </c>
      <c r="BP14" s="32">
        <f t="shared" si="31"/>
        <v>0</v>
      </c>
      <c r="BQ14" s="32">
        <f t="shared" si="32"/>
        <v>0</v>
      </c>
      <c r="BR14" s="31">
        <f t="shared" si="33"/>
        <v>0</v>
      </c>
      <c r="BS14" s="32">
        <f t="shared" si="34"/>
        <v>0</v>
      </c>
      <c r="BT14" s="32">
        <f t="shared" si="35"/>
        <v>0</v>
      </c>
      <c r="BU14" s="31">
        <f t="shared" si="36"/>
        <v>0</v>
      </c>
      <c r="BV14" s="32">
        <f t="shared" si="37"/>
        <v>0</v>
      </c>
      <c r="BW14" s="32">
        <f t="shared" si="38"/>
        <v>0</v>
      </c>
      <c r="BX14" s="31">
        <f t="shared" si="39"/>
        <v>0</v>
      </c>
      <c r="BY14" s="32">
        <f t="shared" si="40"/>
        <v>0</v>
      </c>
      <c r="BZ14" s="32">
        <f t="shared" si="41"/>
        <v>0</v>
      </c>
      <c r="CA14" s="31">
        <f t="shared" si="42"/>
        <v>0</v>
      </c>
      <c r="CB14" s="33">
        <f t="shared" si="43"/>
        <v>0</v>
      </c>
      <c r="CC14" s="33">
        <f t="shared" si="44"/>
        <v>0</v>
      </c>
      <c r="CD14" s="35">
        <f t="shared" si="45"/>
        <v>0</v>
      </c>
      <c r="CE14" s="36">
        <f t="shared" si="48"/>
        <v>1115.43</v>
      </c>
    </row>
    <row r="15" spans="1:83" s="37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14</v>
      </c>
      <c r="D15" s="32">
        <f t="shared" si="0"/>
        <v>12</v>
      </c>
      <c r="E15" s="32">
        <v>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>
        <f>'ILK EKRAN D-K ÜCR'!F10</f>
        <v>0</v>
      </c>
      <c r="T15" s="33">
        <f>'ILK EKRAN D-K ÜCR'!G10</f>
        <v>0</v>
      </c>
      <c r="U15" s="32">
        <f t="shared" si="49"/>
        <v>0</v>
      </c>
      <c r="V15" s="32">
        <f t="shared" si="1"/>
        <v>0</v>
      </c>
      <c r="W15" s="31">
        <f t="shared" si="2"/>
        <v>0</v>
      </c>
      <c r="X15" s="32">
        <f t="shared" si="3"/>
        <v>2193.7199999999998</v>
      </c>
      <c r="Y15" s="32">
        <f t="shared" si="4"/>
        <v>2820.24</v>
      </c>
      <c r="Z15" s="31">
        <f t="shared" si="5"/>
        <v>626.52</v>
      </c>
      <c r="AA15" s="32">
        <f>B3/28*14</f>
        <v>1546.79</v>
      </c>
      <c r="AB15" s="32">
        <f t="shared" si="50"/>
        <v>1988.6</v>
      </c>
      <c r="AC15" s="31">
        <f t="shared" si="7"/>
        <v>441.81</v>
      </c>
      <c r="AD15" s="33">
        <v>11.89</v>
      </c>
      <c r="AE15" s="32">
        <f t="shared" si="51"/>
        <v>142.68</v>
      </c>
      <c r="AF15" s="33">
        <v>15.28</v>
      </c>
      <c r="AG15" s="33">
        <f t="shared" si="8"/>
        <v>183.36</v>
      </c>
      <c r="AH15" s="34">
        <f t="shared" si="9"/>
        <v>40.68</v>
      </c>
      <c r="AI15" s="32">
        <f t="shared" si="10"/>
        <v>0</v>
      </c>
      <c r="AJ15" s="32">
        <f t="shared" si="11"/>
        <v>0</v>
      </c>
      <c r="AK15" s="31">
        <f t="shared" si="12"/>
        <v>0</v>
      </c>
      <c r="AL15" s="32">
        <f t="shared" si="46"/>
        <v>22.5</v>
      </c>
      <c r="AM15" s="32">
        <f t="shared" si="47"/>
        <v>28.92</v>
      </c>
      <c r="AN15" s="31">
        <f t="shared" si="13"/>
        <v>6.42</v>
      </c>
      <c r="AO15" s="32">
        <v>0</v>
      </c>
      <c r="AP15" s="32"/>
      <c r="AQ15" s="31">
        <f t="shared" si="14"/>
        <v>0</v>
      </c>
      <c r="AR15" s="32">
        <v>0</v>
      </c>
      <c r="AS15" s="32"/>
      <c r="AT15" s="31">
        <f t="shared" si="15"/>
        <v>0</v>
      </c>
      <c r="AU15" s="32">
        <v>0</v>
      </c>
      <c r="AV15" s="32"/>
      <c r="AW15" s="31">
        <f t="shared" si="16"/>
        <v>0</v>
      </c>
      <c r="AX15" s="32">
        <v>0</v>
      </c>
      <c r="AY15" s="32"/>
      <c r="AZ15" s="31">
        <f t="shared" si="17"/>
        <v>0</v>
      </c>
      <c r="BA15" s="32">
        <v>0</v>
      </c>
      <c r="BB15" s="32"/>
      <c r="BC15" s="31">
        <f t="shared" si="18"/>
        <v>0</v>
      </c>
      <c r="BD15" s="32">
        <f t="shared" si="19"/>
        <v>0</v>
      </c>
      <c r="BE15" s="32">
        <f t="shared" si="20"/>
        <v>0</v>
      </c>
      <c r="BF15" s="31">
        <f t="shared" si="21"/>
        <v>0</v>
      </c>
      <c r="BG15" s="32">
        <f t="shared" si="22"/>
        <v>0</v>
      </c>
      <c r="BH15" s="32">
        <f t="shared" si="23"/>
        <v>0</v>
      </c>
      <c r="BI15" s="31">
        <f t="shared" si="24"/>
        <v>0</v>
      </c>
      <c r="BJ15" s="32">
        <f t="shared" si="25"/>
        <v>0</v>
      </c>
      <c r="BK15" s="32">
        <f t="shared" si="26"/>
        <v>0</v>
      </c>
      <c r="BL15" s="31">
        <f t="shared" si="27"/>
        <v>0</v>
      </c>
      <c r="BM15" s="32">
        <f t="shared" si="28"/>
        <v>0</v>
      </c>
      <c r="BN15" s="32">
        <f t="shared" si="29"/>
        <v>0</v>
      </c>
      <c r="BO15" s="31">
        <f t="shared" si="30"/>
        <v>0</v>
      </c>
      <c r="BP15" s="32">
        <f t="shared" si="31"/>
        <v>0</v>
      </c>
      <c r="BQ15" s="32">
        <f t="shared" si="32"/>
        <v>0</v>
      </c>
      <c r="BR15" s="31">
        <f t="shared" si="33"/>
        <v>0</v>
      </c>
      <c r="BS15" s="32">
        <f t="shared" si="34"/>
        <v>0</v>
      </c>
      <c r="BT15" s="32">
        <f t="shared" si="35"/>
        <v>0</v>
      </c>
      <c r="BU15" s="31">
        <f t="shared" si="36"/>
        <v>0</v>
      </c>
      <c r="BV15" s="32">
        <f t="shared" si="37"/>
        <v>0</v>
      </c>
      <c r="BW15" s="32">
        <f t="shared" si="38"/>
        <v>0</v>
      </c>
      <c r="BX15" s="31">
        <f t="shared" si="39"/>
        <v>0</v>
      </c>
      <c r="BY15" s="32">
        <f t="shared" si="40"/>
        <v>0</v>
      </c>
      <c r="BZ15" s="32">
        <f t="shared" si="41"/>
        <v>0</v>
      </c>
      <c r="CA15" s="31">
        <f t="shared" si="42"/>
        <v>0</v>
      </c>
      <c r="CB15" s="33">
        <f t="shared" si="43"/>
        <v>0</v>
      </c>
      <c r="CC15" s="33">
        <f t="shared" si="44"/>
        <v>0</v>
      </c>
      <c r="CD15" s="35">
        <f t="shared" si="45"/>
        <v>0</v>
      </c>
      <c r="CE15" s="36">
        <f t="shared" si="48"/>
        <v>1115.43</v>
      </c>
    </row>
    <row r="16" spans="1:83" s="37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14</v>
      </c>
      <c r="D16" s="32">
        <f t="shared" si="0"/>
        <v>12</v>
      </c>
      <c r="E16" s="32">
        <v>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>
        <f>'ILK EKRAN D-K ÜCR'!F11</f>
        <v>0</v>
      </c>
      <c r="T16" s="33">
        <f>'ILK EKRAN D-K ÜCR'!G11</f>
        <v>0</v>
      </c>
      <c r="U16" s="32">
        <f t="shared" si="49"/>
        <v>0</v>
      </c>
      <c r="V16" s="32">
        <f t="shared" si="1"/>
        <v>0</v>
      </c>
      <c r="W16" s="31">
        <f t="shared" si="2"/>
        <v>0</v>
      </c>
      <c r="X16" s="32">
        <f t="shared" si="3"/>
        <v>2193.7199999999998</v>
      </c>
      <c r="Y16" s="32">
        <f t="shared" si="4"/>
        <v>2820.24</v>
      </c>
      <c r="Z16" s="31">
        <f t="shared" si="5"/>
        <v>626.52</v>
      </c>
      <c r="AA16" s="32">
        <f>B3/28*14</f>
        <v>1546.79</v>
      </c>
      <c r="AB16" s="32">
        <f t="shared" si="50"/>
        <v>1988.6</v>
      </c>
      <c r="AC16" s="31">
        <f t="shared" si="7"/>
        <v>441.81</v>
      </c>
      <c r="AD16" s="33">
        <v>11.89</v>
      </c>
      <c r="AE16" s="32">
        <f t="shared" si="51"/>
        <v>142.68</v>
      </c>
      <c r="AF16" s="33">
        <v>15.28</v>
      </c>
      <c r="AG16" s="33">
        <f t="shared" si="8"/>
        <v>183.36</v>
      </c>
      <c r="AH16" s="34">
        <f t="shared" si="9"/>
        <v>40.68</v>
      </c>
      <c r="AI16" s="32">
        <f t="shared" si="10"/>
        <v>0</v>
      </c>
      <c r="AJ16" s="32">
        <f t="shared" si="11"/>
        <v>0</v>
      </c>
      <c r="AK16" s="31">
        <f t="shared" si="12"/>
        <v>0</v>
      </c>
      <c r="AL16" s="32">
        <f t="shared" si="46"/>
        <v>22.5</v>
      </c>
      <c r="AM16" s="32">
        <f t="shared" si="47"/>
        <v>28.92</v>
      </c>
      <c r="AN16" s="31">
        <f t="shared" si="13"/>
        <v>6.42</v>
      </c>
      <c r="AO16" s="32">
        <v>0</v>
      </c>
      <c r="AP16" s="32"/>
      <c r="AQ16" s="31">
        <f t="shared" si="14"/>
        <v>0</v>
      </c>
      <c r="AR16" s="32">
        <v>0</v>
      </c>
      <c r="AS16" s="32"/>
      <c r="AT16" s="31">
        <f t="shared" si="15"/>
        <v>0</v>
      </c>
      <c r="AU16" s="32">
        <v>0</v>
      </c>
      <c r="AV16" s="32"/>
      <c r="AW16" s="31">
        <f t="shared" si="16"/>
        <v>0</v>
      </c>
      <c r="AX16" s="32">
        <v>0</v>
      </c>
      <c r="AY16" s="32"/>
      <c r="AZ16" s="31">
        <f t="shared" si="17"/>
        <v>0</v>
      </c>
      <c r="BA16" s="32">
        <v>0</v>
      </c>
      <c r="BB16" s="32"/>
      <c r="BC16" s="31">
        <f t="shared" si="18"/>
        <v>0</v>
      </c>
      <c r="BD16" s="32">
        <f t="shared" si="19"/>
        <v>0</v>
      </c>
      <c r="BE16" s="32">
        <f t="shared" si="20"/>
        <v>0</v>
      </c>
      <c r="BF16" s="31">
        <f t="shared" si="21"/>
        <v>0</v>
      </c>
      <c r="BG16" s="32">
        <f t="shared" si="22"/>
        <v>0</v>
      </c>
      <c r="BH16" s="32">
        <f t="shared" si="23"/>
        <v>0</v>
      </c>
      <c r="BI16" s="31">
        <f t="shared" si="24"/>
        <v>0</v>
      </c>
      <c r="BJ16" s="32">
        <f t="shared" si="25"/>
        <v>0</v>
      </c>
      <c r="BK16" s="32">
        <f t="shared" si="26"/>
        <v>0</v>
      </c>
      <c r="BL16" s="31">
        <f t="shared" si="27"/>
        <v>0</v>
      </c>
      <c r="BM16" s="32">
        <f t="shared" si="28"/>
        <v>0</v>
      </c>
      <c r="BN16" s="32">
        <f t="shared" si="29"/>
        <v>0</v>
      </c>
      <c r="BO16" s="31">
        <f t="shared" si="30"/>
        <v>0</v>
      </c>
      <c r="BP16" s="32">
        <f t="shared" si="31"/>
        <v>0</v>
      </c>
      <c r="BQ16" s="32">
        <f t="shared" si="32"/>
        <v>0</v>
      </c>
      <c r="BR16" s="31">
        <f t="shared" si="33"/>
        <v>0</v>
      </c>
      <c r="BS16" s="32">
        <f t="shared" si="34"/>
        <v>0</v>
      </c>
      <c r="BT16" s="32">
        <f t="shared" si="35"/>
        <v>0</v>
      </c>
      <c r="BU16" s="31">
        <f t="shared" si="36"/>
        <v>0</v>
      </c>
      <c r="BV16" s="32">
        <f t="shared" si="37"/>
        <v>0</v>
      </c>
      <c r="BW16" s="32">
        <f t="shared" si="38"/>
        <v>0</v>
      </c>
      <c r="BX16" s="31">
        <f t="shared" si="39"/>
        <v>0</v>
      </c>
      <c r="BY16" s="32">
        <f t="shared" si="40"/>
        <v>0</v>
      </c>
      <c r="BZ16" s="32">
        <f t="shared" si="41"/>
        <v>0</v>
      </c>
      <c r="CA16" s="31">
        <f t="shared" si="42"/>
        <v>0</v>
      </c>
      <c r="CB16" s="33">
        <f t="shared" si="43"/>
        <v>0</v>
      </c>
      <c r="CC16" s="33">
        <f t="shared" si="44"/>
        <v>0</v>
      </c>
      <c r="CD16" s="35">
        <f t="shared" si="45"/>
        <v>0</v>
      </c>
      <c r="CE16" s="36">
        <f t="shared" si="48"/>
        <v>1115.43</v>
      </c>
    </row>
    <row r="17" spans="1:83" s="37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14</v>
      </c>
      <c r="D17" s="32">
        <f t="shared" si="0"/>
        <v>12</v>
      </c>
      <c r="E17" s="32">
        <v>2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>
        <f>'ILK EKRAN D-K ÜCR'!F12</f>
        <v>0</v>
      </c>
      <c r="T17" s="33">
        <f>'ILK EKRAN D-K ÜCR'!G12</f>
        <v>0</v>
      </c>
      <c r="U17" s="32">
        <f t="shared" si="49"/>
        <v>0</v>
      </c>
      <c r="V17" s="32">
        <f t="shared" si="1"/>
        <v>0</v>
      </c>
      <c r="W17" s="31">
        <f t="shared" si="2"/>
        <v>0</v>
      </c>
      <c r="X17" s="32">
        <f t="shared" si="3"/>
        <v>2193.7199999999998</v>
      </c>
      <c r="Y17" s="32">
        <f t="shared" si="4"/>
        <v>2820.24</v>
      </c>
      <c r="Z17" s="31">
        <f t="shared" si="5"/>
        <v>626.52</v>
      </c>
      <c r="AA17" s="32">
        <f>B3/28*14</f>
        <v>1546.79</v>
      </c>
      <c r="AB17" s="32">
        <f t="shared" si="50"/>
        <v>1988.6</v>
      </c>
      <c r="AC17" s="31">
        <f t="shared" si="7"/>
        <v>441.81</v>
      </c>
      <c r="AD17" s="33">
        <v>11.89</v>
      </c>
      <c r="AE17" s="32">
        <f t="shared" si="51"/>
        <v>142.68</v>
      </c>
      <c r="AF17" s="33">
        <v>15.28</v>
      </c>
      <c r="AG17" s="33">
        <f t="shared" si="8"/>
        <v>183.36</v>
      </c>
      <c r="AH17" s="34">
        <f t="shared" si="9"/>
        <v>40.68</v>
      </c>
      <c r="AI17" s="32">
        <f t="shared" si="10"/>
        <v>0</v>
      </c>
      <c r="AJ17" s="32">
        <f t="shared" si="11"/>
        <v>0</v>
      </c>
      <c r="AK17" s="31">
        <f t="shared" si="12"/>
        <v>0</v>
      </c>
      <c r="AL17" s="32">
        <f t="shared" si="46"/>
        <v>22.5</v>
      </c>
      <c r="AM17" s="32">
        <f t="shared" si="47"/>
        <v>28.92</v>
      </c>
      <c r="AN17" s="31">
        <f t="shared" si="13"/>
        <v>6.42</v>
      </c>
      <c r="AO17" s="32">
        <v>0</v>
      </c>
      <c r="AP17" s="32"/>
      <c r="AQ17" s="31">
        <f t="shared" si="14"/>
        <v>0</v>
      </c>
      <c r="AR17" s="32">
        <v>0</v>
      </c>
      <c r="AS17" s="32"/>
      <c r="AT17" s="31">
        <f t="shared" si="15"/>
        <v>0</v>
      </c>
      <c r="AU17" s="32">
        <v>0</v>
      </c>
      <c r="AV17" s="32"/>
      <c r="AW17" s="31">
        <f t="shared" si="16"/>
        <v>0</v>
      </c>
      <c r="AX17" s="32">
        <v>0</v>
      </c>
      <c r="AY17" s="32"/>
      <c r="AZ17" s="31">
        <f t="shared" si="17"/>
        <v>0</v>
      </c>
      <c r="BA17" s="32">
        <v>0</v>
      </c>
      <c r="BB17" s="32"/>
      <c r="BC17" s="31">
        <f t="shared" si="18"/>
        <v>0</v>
      </c>
      <c r="BD17" s="32">
        <f t="shared" si="19"/>
        <v>0</v>
      </c>
      <c r="BE17" s="32">
        <f t="shared" si="20"/>
        <v>0</v>
      </c>
      <c r="BF17" s="31">
        <f t="shared" si="21"/>
        <v>0</v>
      </c>
      <c r="BG17" s="32">
        <f t="shared" si="22"/>
        <v>0</v>
      </c>
      <c r="BH17" s="32">
        <f t="shared" si="23"/>
        <v>0</v>
      </c>
      <c r="BI17" s="31">
        <f t="shared" si="24"/>
        <v>0</v>
      </c>
      <c r="BJ17" s="32">
        <f t="shared" si="25"/>
        <v>0</v>
      </c>
      <c r="BK17" s="32">
        <f t="shared" si="26"/>
        <v>0</v>
      </c>
      <c r="BL17" s="31">
        <f t="shared" si="27"/>
        <v>0</v>
      </c>
      <c r="BM17" s="32">
        <f t="shared" si="28"/>
        <v>0</v>
      </c>
      <c r="BN17" s="32">
        <f t="shared" si="29"/>
        <v>0</v>
      </c>
      <c r="BO17" s="31">
        <f t="shared" si="30"/>
        <v>0</v>
      </c>
      <c r="BP17" s="32">
        <f t="shared" si="31"/>
        <v>0</v>
      </c>
      <c r="BQ17" s="32">
        <f t="shared" si="32"/>
        <v>0</v>
      </c>
      <c r="BR17" s="31">
        <f t="shared" si="33"/>
        <v>0</v>
      </c>
      <c r="BS17" s="32">
        <f t="shared" si="34"/>
        <v>0</v>
      </c>
      <c r="BT17" s="32">
        <f t="shared" si="35"/>
        <v>0</v>
      </c>
      <c r="BU17" s="31">
        <f t="shared" si="36"/>
        <v>0</v>
      </c>
      <c r="BV17" s="32">
        <f t="shared" si="37"/>
        <v>0</v>
      </c>
      <c r="BW17" s="32">
        <f t="shared" si="38"/>
        <v>0</v>
      </c>
      <c r="BX17" s="31">
        <f t="shared" si="39"/>
        <v>0</v>
      </c>
      <c r="BY17" s="32">
        <f t="shared" si="40"/>
        <v>0</v>
      </c>
      <c r="BZ17" s="32">
        <f t="shared" si="41"/>
        <v>0</v>
      </c>
      <c r="CA17" s="31">
        <f t="shared" si="42"/>
        <v>0</v>
      </c>
      <c r="CB17" s="33">
        <f t="shared" si="43"/>
        <v>0</v>
      </c>
      <c r="CC17" s="33">
        <f t="shared" si="44"/>
        <v>0</v>
      </c>
      <c r="CD17" s="35">
        <f t="shared" si="45"/>
        <v>0</v>
      </c>
      <c r="CE17" s="36">
        <f t="shared" si="48"/>
        <v>1115.43</v>
      </c>
    </row>
    <row r="18" spans="1:83" s="37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14</v>
      </c>
      <c r="D18" s="32">
        <f t="shared" si="0"/>
        <v>12</v>
      </c>
      <c r="E18" s="32">
        <v>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>
        <f>'ILK EKRAN D-K ÜCR'!F13</f>
        <v>0</v>
      </c>
      <c r="T18" s="33">
        <f>'ILK EKRAN D-K ÜCR'!G13</f>
        <v>0</v>
      </c>
      <c r="U18" s="32">
        <f t="shared" si="49"/>
        <v>0</v>
      </c>
      <c r="V18" s="32">
        <f t="shared" si="1"/>
        <v>0</v>
      </c>
      <c r="W18" s="31">
        <f t="shared" si="2"/>
        <v>0</v>
      </c>
      <c r="X18" s="32">
        <f t="shared" si="3"/>
        <v>2193.7199999999998</v>
      </c>
      <c r="Y18" s="32">
        <f t="shared" si="4"/>
        <v>2820.24</v>
      </c>
      <c r="Z18" s="31">
        <f t="shared" si="5"/>
        <v>626.52</v>
      </c>
      <c r="AA18" s="32">
        <f>B3/28*14</f>
        <v>1546.79</v>
      </c>
      <c r="AB18" s="32">
        <f t="shared" si="50"/>
        <v>1988.6</v>
      </c>
      <c r="AC18" s="31">
        <f t="shared" si="7"/>
        <v>441.81</v>
      </c>
      <c r="AD18" s="33">
        <v>11.89</v>
      </c>
      <c r="AE18" s="32">
        <f t="shared" si="51"/>
        <v>142.68</v>
      </c>
      <c r="AF18" s="33">
        <v>15.28</v>
      </c>
      <c r="AG18" s="33">
        <f t="shared" si="8"/>
        <v>183.36</v>
      </c>
      <c r="AH18" s="34">
        <f t="shared" si="9"/>
        <v>40.68</v>
      </c>
      <c r="AI18" s="32">
        <f t="shared" si="10"/>
        <v>0</v>
      </c>
      <c r="AJ18" s="32">
        <f t="shared" si="11"/>
        <v>0</v>
      </c>
      <c r="AK18" s="31">
        <f t="shared" si="12"/>
        <v>0</v>
      </c>
      <c r="AL18" s="32">
        <f t="shared" si="46"/>
        <v>22.5</v>
      </c>
      <c r="AM18" s="32">
        <f t="shared" si="47"/>
        <v>28.92</v>
      </c>
      <c r="AN18" s="31">
        <f t="shared" si="13"/>
        <v>6.42</v>
      </c>
      <c r="AO18" s="32">
        <v>0</v>
      </c>
      <c r="AP18" s="32"/>
      <c r="AQ18" s="31">
        <f t="shared" si="14"/>
        <v>0</v>
      </c>
      <c r="AR18" s="32">
        <v>0</v>
      </c>
      <c r="AS18" s="32"/>
      <c r="AT18" s="31">
        <f t="shared" si="15"/>
        <v>0</v>
      </c>
      <c r="AU18" s="32">
        <v>0</v>
      </c>
      <c r="AV18" s="32"/>
      <c r="AW18" s="31">
        <f t="shared" si="16"/>
        <v>0</v>
      </c>
      <c r="AX18" s="32">
        <v>0</v>
      </c>
      <c r="AY18" s="32"/>
      <c r="AZ18" s="31">
        <f t="shared" si="17"/>
        <v>0</v>
      </c>
      <c r="BA18" s="32">
        <v>0</v>
      </c>
      <c r="BB18" s="32"/>
      <c r="BC18" s="31">
        <f t="shared" si="18"/>
        <v>0</v>
      </c>
      <c r="BD18" s="32">
        <f t="shared" si="19"/>
        <v>0</v>
      </c>
      <c r="BE18" s="32">
        <f t="shared" si="20"/>
        <v>0</v>
      </c>
      <c r="BF18" s="31">
        <f t="shared" si="21"/>
        <v>0</v>
      </c>
      <c r="BG18" s="32">
        <f t="shared" si="22"/>
        <v>0</v>
      </c>
      <c r="BH18" s="32">
        <f t="shared" si="23"/>
        <v>0</v>
      </c>
      <c r="BI18" s="31">
        <f t="shared" si="24"/>
        <v>0</v>
      </c>
      <c r="BJ18" s="32">
        <f t="shared" si="25"/>
        <v>0</v>
      </c>
      <c r="BK18" s="32">
        <f t="shared" si="26"/>
        <v>0</v>
      </c>
      <c r="BL18" s="31">
        <f t="shared" si="27"/>
        <v>0</v>
      </c>
      <c r="BM18" s="32">
        <f t="shared" si="28"/>
        <v>0</v>
      </c>
      <c r="BN18" s="32">
        <f t="shared" si="29"/>
        <v>0</v>
      </c>
      <c r="BO18" s="31">
        <f t="shared" si="30"/>
        <v>0</v>
      </c>
      <c r="BP18" s="32">
        <f t="shared" si="31"/>
        <v>0</v>
      </c>
      <c r="BQ18" s="32">
        <f t="shared" si="32"/>
        <v>0</v>
      </c>
      <c r="BR18" s="31">
        <f t="shared" si="33"/>
        <v>0</v>
      </c>
      <c r="BS18" s="32">
        <f t="shared" si="34"/>
        <v>0</v>
      </c>
      <c r="BT18" s="32">
        <f t="shared" si="35"/>
        <v>0</v>
      </c>
      <c r="BU18" s="31">
        <f t="shared" si="36"/>
        <v>0</v>
      </c>
      <c r="BV18" s="32">
        <f t="shared" si="37"/>
        <v>0</v>
      </c>
      <c r="BW18" s="32">
        <f t="shared" si="38"/>
        <v>0</v>
      </c>
      <c r="BX18" s="31">
        <f t="shared" si="39"/>
        <v>0</v>
      </c>
      <c r="BY18" s="32">
        <f t="shared" si="40"/>
        <v>0</v>
      </c>
      <c r="BZ18" s="32">
        <f t="shared" si="41"/>
        <v>0</v>
      </c>
      <c r="CA18" s="31">
        <f t="shared" si="42"/>
        <v>0</v>
      </c>
      <c r="CB18" s="33">
        <f t="shared" si="43"/>
        <v>0</v>
      </c>
      <c r="CC18" s="33">
        <f t="shared" si="44"/>
        <v>0</v>
      </c>
      <c r="CD18" s="35">
        <f t="shared" si="45"/>
        <v>0</v>
      </c>
      <c r="CE18" s="36">
        <f t="shared" si="48"/>
        <v>1115.43</v>
      </c>
    </row>
    <row r="19" spans="1:83" s="37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14</v>
      </c>
      <c r="D19" s="32">
        <f t="shared" si="0"/>
        <v>12</v>
      </c>
      <c r="E19" s="32">
        <v>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>
        <f>'ILK EKRAN D-K ÜCR'!F14</f>
        <v>0</v>
      </c>
      <c r="T19" s="33">
        <f>'ILK EKRAN D-K ÜCR'!G14</f>
        <v>0</v>
      </c>
      <c r="U19" s="32">
        <f t="shared" si="49"/>
        <v>0</v>
      </c>
      <c r="V19" s="32">
        <f t="shared" si="1"/>
        <v>0</v>
      </c>
      <c r="W19" s="31">
        <f t="shared" si="2"/>
        <v>0</v>
      </c>
      <c r="X19" s="32">
        <f t="shared" si="3"/>
        <v>2193.7199999999998</v>
      </c>
      <c r="Y19" s="32">
        <f t="shared" si="4"/>
        <v>2820.24</v>
      </c>
      <c r="Z19" s="31">
        <f t="shared" si="5"/>
        <v>626.52</v>
      </c>
      <c r="AA19" s="32">
        <f>B3/28*14</f>
        <v>1546.79</v>
      </c>
      <c r="AB19" s="32">
        <f t="shared" si="50"/>
        <v>1988.6</v>
      </c>
      <c r="AC19" s="31">
        <f t="shared" si="7"/>
        <v>441.81</v>
      </c>
      <c r="AD19" s="33">
        <v>11.89</v>
      </c>
      <c r="AE19" s="32">
        <f t="shared" si="51"/>
        <v>142.68</v>
      </c>
      <c r="AF19" s="33">
        <v>15.28</v>
      </c>
      <c r="AG19" s="33">
        <f t="shared" si="8"/>
        <v>183.36</v>
      </c>
      <c r="AH19" s="34">
        <f t="shared" si="9"/>
        <v>40.68</v>
      </c>
      <c r="AI19" s="32">
        <f t="shared" si="10"/>
        <v>0</v>
      </c>
      <c r="AJ19" s="32">
        <f t="shared" si="11"/>
        <v>0</v>
      </c>
      <c r="AK19" s="31">
        <f t="shared" si="12"/>
        <v>0</v>
      </c>
      <c r="AL19" s="32">
        <f t="shared" si="46"/>
        <v>22.5</v>
      </c>
      <c r="AM19" s="32">
        <f t="shared" si="47"/>
        <v>28.92</v>
      </c>
      <c r="AN19" s="31">
        <f t="shared" si="13"/>
        <v>6.42</v>
      </c>
      <c r="AO19" s="32">
        <v>0</v>
      </c>
      <c r="AP19" s="32"/>
      <c r="AQ19" s="31">
        <f t="shared" si="14"/>
        <v>0</v>
      </c>
      <c r="AR19" s="32">
        <v>0</v>
      </c>
      <c r="AS19" s="32"/>
      <c r="AT19" s="31">
        <f t="shared" si="15"/>
        <v>0</v>
      </c>
      <c r="AU19" s="32">
        <v>0</v>
      </c>
      <c r="AV19" s="32"/>
      <c r="AW19" s="31">
        <f t="shared" si="16"/>
        <v>0</v>
      </c>
      <c r="AX19" s="32">
        <v>0</v>
      </c>
      <c r="AY19" s="32"/>
      <c r="AZ19" s="31">
        <f t="shared" si="17"/>
        <v>0</v>
      </c>
      <c r="BA19" s="32">
        <v>0</v>
      </c>
      <c r="BB19" s="32"/>
      <c r="BC19" s="31">
        <f t="shared" si="18"/>
        <v>0</v>
      </c>
      <c r="BD19" s="32">
        <f t="shared" si="19"/>
        <v>0</v>
      </c>
      <c r="BE19" s="32">
        <f t="shared" si="20"/>
        <v>0</v>
      </c>
      <c r="BF19" s="31">
        <f t="shared" si="21"/>
        <v>0</v>
      </c>
      <c r="BG19" s="32">
        <f t="shared" si="22"/>
        <v>0</v>
      </c>
      <c r="BH19" s="32">
        <f t="shared" si="23"/>
        <v>0</v>
      </c>
      <c r="BI19" s="31">
        <f t="shared" si="24"/>
        <v>0</v>
      </c>
      <c r="BJ19" s="32">
        <f t="shared" si="25"/>
        <v>0</v>
      </c>
      <c r="BK19" s="32">
        <f t="shared" si="26"/>
        <v>0</v>
      </c>
      <c r="BL19" s="31">
        <f t="shared" si="27"/>
        <v>0</v>
      </c>
      <c r="BM19" s="32">
        <f t="shared" si="28"/>
        <v>0</v>
      </c>
      <c r="BN19" s="32">
        <f t="shared" si="29"/>
        <v>0</v>
      </c>
      <c r="BO19" s="31">
        <f t="shared" si="30"/>
        <v>0</v>
      </c>
      <c r="BP19" s="32">
        <f t="shared" si="31"/>
        <v>0</v>
      </c>
      <c r="BQ19" s="32">
        <f t="shared" si="32"/>
        <v>0</v>
      </c>
      <c r="BR19" s="31">
        <f t="shared" si="33"/>
        <v>0</v>
      </c>
      <c r="BS19" s="32">
        <f t="shared" si="34"/>
        <v>0</v>
      </c>
      <c r="BT19" s="32">
        <f t="shared" si="35"/>
        <v>0</v>
      </c>
      <c r="BU19" s="31">
        <f t="shared" si="36"/>
        <v>0</v>
      </c>
      <c r="BV19" s="32">
        <f t="shared" si="37"/>
        <v>0</v>
      </c>
      <c r="BW19" s="32">
        <f t="shared" si="38"/>
        <v>0</v>
      </c>
      <c r="BX19" s="31">
        <f t="shared" si="39"/>
        <v>0</v>
      </c>
      <c r="BY19" s="32">
        <f t="shared" si="40"/>
        <v>0</v>
      </c>
      <c r="BZ19" s="32">
        <f t="shared" si="41"/>
        <v>0</v>
      </c>
      <c r="CA19" s="31">
        <f t="shared" si="42"/>
        <v>0</v>
      </c>
      <c r="CB19" s="33">
        <f t="shared" si="43"/>
        <v>0</v>
      </c>
      <c r="CC19" s="33">
        <f t="shared" si="44"/>
        <v>0</v>
      </c>
      <c r="CD19" s="35">
        <f t="shared" si="45"/>
        <v>0</v>
      </c>
      <c r="CE19" s="36">
        <f t="shared" si="48"/>
        <v>1115.43</v>
      </c>
    </row>
    <row r="20" spans="1:83" s="37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14</v>
      </c>
      <c r="D20" s="32">
        <f t="shared" si="0"/>
        <v>12</v>
      </c>
      <c r="E20" s="32">
        <v>2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>
        <f>'ILK EKRAN D-K ÜCR'!F15</f>
        <v>0</v>
      </c>
      <c r="T20" s="33">
        <f>'ILK EKRAN D-K ÜCR'!G15</f>
        <v>0</v>
      </c>
      <c r="U20" s="32">
        <f t="shared" si="49"/>
        <v>0</v>
      </c>
      <c r="V20" s="32">
        <f t="shared" si="1"/>
        <v>0</v>
      </c>
      <c r="W20" s="31">
        <f t="shared" si="2"/>
        <v>0</v>
      </c>
      <c r="X20" s="32">
        <f t="shared" si="3"/>
        <v>2193.7199999999998</v>
      </c>
      <c r="Y20" s="32">
        <f t="shared" si="4"/>
        <v>2820.24</v>
      </c>
      <c r="Z20" s="31">
        <f t="shared" si="5"/>
        <v>626.52</v>
      </c>
      <c r="AA20" s="32">
        <f>B3/28*14</f>
        <v>1546.79</v>
      </c>
      <c r="AB20" s="32">
        <f t="shared" si="50"/>
        <v>1988.6</v>
      </c>
      <c r="AC20" s="31">
        <f t="shared" si="7"/>
        <v>441.81</v>
      </c>
      <c r="AD20" s="33">
        <v>11.89</v>
      </c>
      <c r="AE20" s="32">
        <f t="shared" si="51"/>
        <v>142.68</v>
      </c>
      <c r="AF20" s="33">
        <v>15.28</v>
      </c>
      <c r="AG20" s="33">
        <f t="shared" si="8"/>
        <v>183.36</v>
      </c>
      <c r="AH20" s="34">
        <f t="shared" si="9"/>
        <v>40.68</v>
      </c>
      <c r="AI20" s="32">
        <f t="shared" si="10"/>
        <v>0</v>
      </c>
      <c r="AJ20" s="32">
        <f t="shared" si="11"/>
        <v>0</v>
      </c>
      <c r="AK20" s="31">
        <f t="shared" si="12"/>
        <v>0</v>
      </c>
      <c r="AL20" s="32">
        <f t="shared" si="46"/>
        <v>22.5</v>
      </c>
      <c r="AM20" s="32">
        <f t="shared" si="47"/>
        <v>28.92</v>
      </c>
      <c r="AN20" s="31">
        <f t="shared" si="13"/>
        <v>6.42</v>
      </c>
      <c r="AO20" s="32">
        <v>0</v>
      </c>
      <c r="AP20" s="32"/>
      <c r="AQ20" s="31">
        <f t="shared" si="14"/>
        <v>0</v>
      </c>
      <c r="AR20" s="32">
        <v>0</v>
      </c>
      <c r="AS20" s="32"/>
      <c r="AT20" s="31">
        <f t="shared" si="15"/>
        <v>0</v>
      </c>
      <c r="AU20" s="32">
        <v>0</v>
      </c>
      <c r="AV20" s="32"/>
      <c r="AW20" s="31">
        <f t="shared" si="16"/>
        <v>0</v>
      </c>
      <c r="AX20" s="32">
        <v>0</v>
      </c>
      <c r="AY20" s="32"/>
      <c r="AZ20" s="31">
        <f t="shared" si="17"/>
        <v>0</v>
      </c>
      <c r="BA20" s="32">
        <v>0</v>
      </c>
      <c r="BB20" s="32"/>
      <c r="BC20" s="31">
        <f t="shared" si="18"/>
        <v>0</v>
      </c>
      <c r="BD20" s="32">
        <f t="shared" si="19"/>
        <v>0</v>
      </c>
      <c r="BE20" s="32">
        <f t="shared" si="20"/>
        <v>0</v>
      </c>
      <c r="BF20" s="31">
        <f t="shared" si="21"/>
        <v>0</v>
      </c>
      <c r="BG20" s="32">
        <f t="shared" si="22"/>
        <v>0</v>
      </c>
      <c r="BH20" s="32">
        <f t="shared" si="23"/>
        <v>0</v>
      </c>
      <c r="BI20" s="31">
        <f t="shared" si="24"/>
        <v>0</v>
      </c>
      <c r="BJ20" s="32">
        <f t="shared" si="25"/>
        <v>0</v>
      </c>
      <c r="BK20" s="32">
        <f t="shared" si="26"/>
        <v>0</v>
      </c>
      <c r="BL20" s="31">
        <f t="shared" si="27"/>
        <v>0</v>
      </c>
      <c r="BM20" s="32">
        <f t="shared" si="28"/>
        <v>0</v>
      </c>
      <c r="BN20" s="32">
        <f t="shared" si="29"/>
        <v>0</v>
      </c>
      <c r="BO20" s="31">
        <f t="shared" si="30"/>
        <v>0</v>
      </c>
      <c r="BP20" s="32">
        <f t="shared" si="31"/>
        <v>0</v>
      </c>
      <c r="BQ20" s="32">
        <f t="shared" si="32"/>
        <v>0</v>
      </c>
      <c r="BR20" s="31">
        <f t="shared" si="33"/>
        <v>0</v>
      </c>
      <c r="BS20" s="32">
        <f t="shared" si="34"/>
        <v>0</v>
      </c>
      <c r="BT20" s="32">
        <f t="shared" si="35"/>
        <v>0</v>
      </c>
      <c r="BU20" s="31">
        <f t="shared" si="36"/>
        <v>0</v>
      </c>
      <c r="BV20" s="32">
        <f t="shared" si="37"/>
        <v>0</v>
      </c>
      <c r="BW20" s="32">
        <f t="shared" si="38"/>
        <v>0</v>
      </c>
      <c r="BX20" s="31">
        <f t="shared" si="39"/>
        <v>0</v>
      </c>
      <c r="BY20" s="32">
        <f t="shared" si="40"/>
        <v>0</v>
      </c>
      <c r="BZ20" s="32">
        <f t="shared" si="41"/>
        <v>0</v>
      </c>
      <c r="CA20" s="31">
        <f t="shared" si="42"/>
        <v>0</v>
      </c>
      <c r="CB20" s="33">
        <f t="shared" si="43"/>
        <v>0</v>
      </c>
      <c r="CC20" s="33">
        <f t="shared" si="44"/>
        <v>0</v>
      </c>
      <c r="CD20" s="35">
        <f t="shared" si="45"/>
        <v>0</v>
      </c>
      <c r="CE20" s="36">
        <f t="shared" si="48"/>
        <v>1115.43</v>
      </c>
    </row>
    <row r="21" spans="1:83" s="37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14</v>
      </c>
      <c r="D21" s="32">
        <f t="shared" si="0"/>
        <v>12</v>
      </c>
      <c r="E21" s="32">
        <v>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>
        <f>'ILK EKRAN D-K ÜCR'!F16</f>
        <v>0</v>
      </c>
      <c r="T21" s="33">
        <f>'ILK EKRAN D-K ÜCR'!G16</f>
        <v>0</v>
      </c>
      <c r="U21" s="32">
        <f t="shared" si="49"/>
        <v>0</v>
      </c>
      <c r="V21" s="32">
        <f t="shared" si="1"/>
        <v>0</v>
      </c>
      <c r="W21" s="31">
        <f t="shared" si="2"/>
        <v>0</v>
      </c>
      <c r="X21" s="32">
        <f t="shared" si="3"/>
        <v>2193.7199999999998</v>
      </c>
      <c r="Y21" s="32">
        <f t="shared" si="4"/>
        <v>2820.24</v>
      </c>
      <c r="Z21" s="31">
        <f t="shared" si="5"/>
        <v>626.52</v>
      </c>
      <c r="AA21" s="32">
        <f>B3/28*14</f>
        <v>1546.79</v>
      </c>
      <c r="AB21" s="32">
        <f t="shared" si="50"/>
        <v>1988.6</v>
      </c>
      <c r="AC21" s="31">
        <f t="shared" si="7"/>
        <v>441.81</v>
      </c>
      <c r="AD21" s="33">
        <v>11.89</v>
      </c>
      <c r="AE21" s="32">
        <f t="shared" si="51"/>
        <v>142.68</v>
      </c>
      <c r="AF21" s="33">
        <v>15.28</v>
      </c>
      <c r="AG21" s="33">
        <f t="shared" si="8"/>
        <v>183.36</v>
      </c>
      <c r="AH21" s="34">
        <f t="shared" si="9"/>
        <v>40.68</v>
      </c>
      <c r="AI21" s="32">
        <f t="shared" si="10"/>
        <v>0</v>
      </c>
      <c r="AJ21" s="32">
        <f t="shared" si="11"/>
        <v>0</v>
      </c>
      <c r="AK21" s="31">
        <f t="shared" si="12"/>
        <v>0</v>
      </c>
      <c r="AL21" s="32">
        <f t="shared" si="46"/>
        <v>22.5</v>
      </c>
      <c r="AM21" s="32">
        <f t="shared" si="47"/>
        <v>28.92</v>
      </c>
      <c r="AN21" s="31">
        <f t="shared" si="13"/>
        <v>6.42</v>
      </c>
      <c r="AO21" s="32">
        <v>0</v>
      </c>
      <c r="AP21" s="32"/>
      <c r="AQ21" s="31">
        <f t="shared" si="14"/>
        <v>0</v>
      </c>
      <c r="AR21" s="32">
        <v>0</v>
      </c>
      <c r="AS21" s="32"/>
      <c r="AT21" s="31">
        <f t="shared" si="15"/>
        <v>0</v>
      </c>
      <c r="AU21" s="32">
        <v>0</v>
      </c>
      <c r="AV21" s="32"/>
      <c r="AW21" s="31">
        <f t="shared" si="16"/>
        <v>0</v>
      </c>
      <c r="AX21" s="32">
        <v>0</v>
      </c>
      <c r="AY21" s="32"/>
      <c r="AZ21" s="31">
        <f t="shared" si="17"/>
        <v>0</v>
      </c>
      <c r="BA21" s="32">
        <v>0</v>
      </c>
      <c r="BB21" s="32"/>
      <c r="BC21" s="31">
        <f t="shared" si="18"/>
        <v>0</v>
      </c>
      <c r="BD21" s="32">
        <f t="shared" si="19"/>
        <v>0</v>
      </c>
      <c r="BE21" s="32">
        <f t="shared" si="20"/>
        <v>0</v>
      </c>
      <c r="BF21" s="31">
        <f t="shared" si="21"/>
        <v>0</v>
      </c>
      <c r="BG21" s="32">
        <f t="shared" si="22"/>
        <v>0</v>
      </c>
      <c r="BH21" s="32">
        <f t="shared" si="23"/>
        <v>0</v>
      </c>
      <c r="BI21" s="31">
        <f t="shared" si="24"/>
        <v>0</v>
      </c>
      <c r="BJ21" s="32">
        <f t="shared" si="25"/>
        <v>0</v>
      </c>
      <c r="BK21" s="32">
        <f t="shared" si="26"/>
        <v>0</v>
      </c>
      <c r="BL21" s="31">
        <f t="shared" si="27"/>
        <v>0</v>
      </c>
      <c r="BM21" s="32">
        <f t="shared" si="28"/>
        <v>0</v>
      </c>
      <c r="BN21" s="32">
        <f t="shared" si="29"/>
        <v>0</v>
      </c>
      <c r="BO21" s="31">
        <f t="shared" si="30"/>
        <v>0</v>
      </c>
      <c r="BP21" s="32">
        <f t="shared" si="31"/>
        <v>0</v>
      </c>
      <c r="BQ21" s="32">
        <f t="shared" si="32"/>
        <v>0</v>
      </c>
      <c r="BR21" s="31">
        <f t="shared" si="33"/>
        <v>0</v>
      </c>
      <c r="BS21" s="32">
        <f t="shared" si="34"/>
        <v>0</v>
      </c>
      <c r="BT21" s="32">
        <f t="shared" si="35"/>
        <v>0</v>
      </c>
      <c r="BU21" s="31">
        <f t="shared" si="36"/>
        <v>0</v>
      </c>
      <c r="BV21" s="32">
        <f t="shared" si="37"/>
        <v>0</v>
      </c>
      <c r="BW21" s="32">
        <f t="shared" si="38"/>
        <v>0</v>
      </c>
      <c r="BX21" s="31">
        <f t="shared" si="39"/>
        <v>0</v>
      </c>
      <c r="BY21" s="32">
        <f t="shared" si="40"/>
        <v>0</v>
      </c>
      <c r="BZ21" s="32">
        <f t="shared" si="41"/>
        <v>0</v>
      </c>
      <c r="CA21" s="31">
        <f t="shared" si="42"/>
        <v>0</v>
      </c>
      <c r="CB21" s="33">
        <f t="shared" si="43"/>
        <v>0</v>
      </c>
      <c r="CC21" s="33">
        <f t="shared" si="44"/>
        <v>0</v>
      </c>
      <c r="CD21" s="35">
        <f t="shared" si="45"/>
        <v>0</v>
      </c>
      <c r="CE21" s="36">
        <f t="shared" si="48"/>
        <v>1115.43</v>
      </c>
    </row>
    <row r="22" spans="1:83" s="37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14</v>
      </c>
      <c r="D22" s="32">
        <f t="shared" si="0"/>
        <v>12</v>
      </c>
      <c r="E22" s="32">
        <v>2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>
        <f>'ILK EKRAN D-K ÜCR'!F17</f>
        <v>0</v>
      </c>
      <c r="T22" s="33">
        <f>'ILK EKRAN D-K ÜCR'!G17</f>
        <v>0</v>
      </c>
      <c r="U22" s="32">
        <f t="shared" si="49"/>
        <v>0</v>
      </c>
      <c r="V22" s="32">
        <f t="shared" si="1"/>
        <v>0</v>
      </c>
      <c r="W22" s="31">
        <f t="shared" si="2"/>
        <v>0</v>
      </c>
      <c r="X22" s="32">
        <f t="shared" si="3"/>
        <v>2193.7199999999998</v>
      </c>
      <c r="Y22" s="32">
        <f t="shared" si="4"/>
        <v>2820.24</v>
      </c>
      <c r="Z22" s="31">
        <f t="shared" si="5"/>
        <v>626.52</v>
      </c>
      <c r="AA22" s="32">
        <f>B3/28*14</f>
        <v>1546.79</v>
      </c>
      <c r="AB22" s="32">
        <f t="shared" si="50"/>
        <v>1988.6</v>
      </c>
      <c r="AC22" s="31">
        <f t="shared" si="7"/>
        <v>441.81</v>
      </c>
      <c r="AD22" s="33">
        <v>11.89</v>
      </c>
      <c r="AE22" s="32">
        <f t="shared" si="51"/>
        <v>142.68</v>
      </c>
      <c r="AF22" s="33">
        <v>15.28</v>
      </c>
      <c r="AG22" s="33">
        <f t="shared" si="8"/>
        <v>183.36</v>
      </c>
      <c r="AH22" s="34">
        <f t="shared" si="9"/>
        <v>40.68</v>
      </c>
      <c r="AI22" s="32">
        <f t="shared" si="10"/>
        <v>0</v>
      </c>
      <c r="AJ22" s="32">
        <f t="shared" si="11"/>
        <v>0</v>
      </c>
      <c r="AK22" s="31">
        <f t="shared" si="12"/>
        <v>0</v>
      </c>
      <c r="AL22" s="32">
        <f t="shared" si="46"/>
        <v>22.5</v>
      </c>
      <c r="AM22" s="32">
        <f t="shared" si="47"/>
        <v>28.92</v>
      </c>
      <c r="AN22" s="31">
        <f t="shared" si="13"/>
        <v>6.42</v>
      </c>
      <c r="AO22" s="32">
        <v>0</v>
      </c>
      <c r="AP22" s="32"/>
      <c r="AQ22" s="31">
        <f t="shared" si="14"/>
        <v>0</v>
      </c>
      <c r="AR22" s="32">
        <v>0</v>
      </c>
      <c r="AS22" s="32"/>
      <c r="AT22" s="31">
        <f t="shared" si="15"/>
        <v>0</v>
      </c>
      <c r="AU22" s="32">
        <v>0</v>
      </c>
      <c r="AV22" s="32"/>
      <c r="AW22" s="31">
        <f t="shared" si="16"/>
        <v>0</v>
      </c>
      <c r="AX22" s="32">
        <v>0</v>
      </c>
      <c r="AY22" s="32"/>
      <c r="AZ22" s="31">
        <f t="shared" si="17"/>
        <v>0</v>
      </c>
      <c r="BA22" s="32">
        <v>0</v>
      </c>
      <c r="BB22" s="32"/>
      <c r="BC22" s="31">
        <f t="shared" si="18"/>
        <v>0</v>
      </c>
      <c r="BD22" s="32">
        <f t="shared" si="19"/>
        <v>0</v>
      </c>
      <c r="BE22" s="32">
        <f t="shared" si="20"/>
        <v>0</v>
      </c>
      <c r="BF22" s="31">
        <f t="shared" si="21"/>
        <v>0</v>
      </c>
      <c r="BG22" s="32">
        <f t="shared" si="22"/>
        <v>0</v>
      </c>
      <c r="BH22" s="32">
        <f t="shared" si="23"/>
        <v>0</v>
      </c>
      <c r="BI22" s="31">
        <f t="shared" si="24"/>
        <v>0</v>
      </c>
      <c r="BJ22" s="32">
        <f t="shared" si="25"/>
        <v>0</v>
      </c>
      <c r="BK22" s="32">
        <f t="shared" si="26"/>
        <v>0</v>
      </c>
      <c r="BL22" s="31">
        <f t="shared" si="27"/>
        <v>0</v>
      </c>
      <c r="BM22" s="32">
        <f t="shared" si="28"/>
        <v>0</v>
      </c>
      <c r="BN22" s="32">
        <f t="shared" si="29"/>
        <v>0</v>
      </c>
      <c r="BO22" s="31">
        <f t="shared" si="30"/>
        <v>0</v>
      </c>
      <c r="BP22" s="32">
        <f t="shared" si="31"/>
        <v>0</v>
      </c>
      <c r="BQ22" s="32">
        <f t="shared" si="32"/>
        <v>0</v>
      </c>
      <c r="BR22" s="31">
        <f t="shared" si="33"/>
        <v>0</v>
      </c>
      <c r="BS22" s="32">
        <f t="shared" si="34"/>
        <v>0</v>
      </c>
      <c r="BT22" s="32">
        <f t="shared" si="35"/>
        <v>0</v>
      </c>
      <c r="BU22" s="31">
        <f t="shared" si="36"/>
        <v>0</v>
      </c>
      <c r="BV22" s="32">
        <f t="shared" si="37"/>
        <v>0</v>
      </c>
      <c r="BW22" s="32">
        <f t="shared" si="38"/>
        <v>0</v>
      </c>
      <c r="BX22" s="31">
        <f t="shared" si="39"/>
        <v>0</v>
      </c>
      <c r="BY22" s="32">
        <f t="shared" si="40"/>
        <v>0</v>
      </c>
      <c r="BZ22" s="32">
        <f t="shared" si="41"/>
        <v>0</v>
      </c>
      <c r="CA22" s="31">
        <f t="shared" si="42"/>
        <v>0</v>
      </c>
      <c r="CB22" s="33">
        <f t="shared" si="43"/>
        <v>0</v>
      </c>
      <c r="CC22" s="33">
        <f t="shared" si="44"/>
        <v>0</v>
      </c>
      <c r="CD22" s="35">
        <f t="shared" si="45"/>
        <v>0</v>
      </c>
      <c r="CE22" s="36">
        <f t="shared" si="48"/>
        <v>1115.43</v>
      </c>
    </row>
    <row r="23" spans="1:83" s="37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14</v>
      </c>
      <c r="D23" s="32">
        <f t="shared" si="0"/>
        <v>12</v>
      </c>
      <c r="E23" s="32">
        <v>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>
        <f>'ILK EKRAN D-K ÜCR'!F18</f>
        <v>0</v>
      </c>
      <c r="T23" s="33">
        <f>'ILK EKRAN D-K ÜCR'!G18</f>
        <v>0</v>
      </c>
      <c r="U23" s="32">
        <f t="shared" si="49"/>
        <v>0</v>
      </c>
      <c r="V23" s="32">
        <f t="shared" si="1"/>
        <v>0</v>
      </c>
      <c r="W23" s="31">
        <f t="shared" si="2"/>
        <v>0</v>
      </c>
      <c r="X23" s="32">
        <f t="shared" si="3"/>
        <v>2193.7199999999998</v>
      </c>
      <c r="Y23" s="32">
        <f t="shared" si="4"/>
        <v>2820.24</v>
      </c>
      <c r="Z23" s="31">
        <f t="shared" si="5"/>
        <v>626.52</v>
      </c>
      <c r="AA23" s="32">
        <f>B3/28*14</f>
        <v>1546.79</v>
      </c>
      <c r="AB23" s="32">
        <f t="shared" si="50"/>
        <v>1988.6</v>
      </c>
      <c r="AC23" s="31">
        <f t="shared" si="7"/>
        <v>441.81</v>
      </c>
      <c r="AD23" s="33">
        <v>11.89</v>
      </c>
      <c r="AE23" s="32">
        <f t="shared" si="51"/>
        <v>142.68</v>
      </c>
      <c r="AF23" s="33">
        <v>15.28</v>
      </c>
      <c r="AG23" s="33">
        <f t="shared" si="8"/>
        <v>183.36</v>
      </c>
      <c r="AH23" s="34">
        <f t="shared" si="9"/>
        <v>40.68</v>
      </c>
      <c r="AI23" s="32">
        <f t="shared" si="10"/>
        <v>0</v>
      </c>
      <c r="AJ23" s="32">
        <f t="shared" si="11"/>
        <v>0</v>
      </c>
      <c r="AK23" s="31">
        <f t="shared" si="12"/>
        <v>0</v>
      </c>
      <c r="AL23" s="32">
        <f t="shared" si="46"/>
        <v>22.5</v>
      </c>
      <c r="AM23" s="32">
        <f t="shared" si="47"/>
        <v>28.92</v>
      </c>
      <c r="AN23" s="31">
        <f t="shared" si="13"/>
        <v>6.42</v>
      </c>
      <c r="AO23" s="32">
        <v>0</v>
      </c>
      <c r="AP23" s="32"/>
      <c r="AQ23" s="31">
        <f t="shared" si="14"/>
        <v>0</v>
      </c>
      <c r="AR23" s="32">
        <v>0</v>
      </c>
      <c r="AS23" s="32"/>
      <c r="AT23" s="31">
        <f t="shared" si="15"/>
        <v>0</v>
      </c>
      <c r="AU23" s="32">
        <v>0</v>
      </c>
      <c r="AV23" s="32"/>
      <c r="AW23" s="31">
        <f t="shared" si="16"/>
        <v>0</v>
      </c>
      <c r="AX23" s="32">
        <v>0</v>
      </c>
      <c r="AY23" s="32"/>
      <c r="AZ23" s="31">
        <f t="shared" si="17"/>
        <v>0</v>
      </c>
      <c r="BA23" s="32">
        <v>0</v>
      </c>
      <c r="BB23" s="32"/>
      <c r="BC23" s="31">
        <f t="shared" si="18"/>
        <v>0</v>
      </c>
      <c r="BD23" s="32">
        <f t="shared" si="19"/>
        <v>0</v>
      </c>
      <c r="BE23" s="32">
        <f t="shared" si="20"/>
        <v>0</v>
      </c>
      <c r="BF23" s="31">
        <f t="shared" si="21"/>
        <v>0</v>
      </c>
      <c r="BG23" s="32">
        <f t="shared" si="22"/>
        <v>0</v>
      </c>
      <c r="BH23" s="32">
        <f t="shared" si="23"/>
        <v>0</v>
      </c>
      <c r="BI23" s="31">
        <f t="shared" si="24"/>
        <v>0</v>
      </c>
      <c r="BJ23" s="32">
        <f t="shared" si="25"/>
        <v>0</v>
      </c>
      <c r="BK23" s="32">
        <f t="shared" si="26"/>
        <v>0</v>
      </c>
      <c r="BL23" s="31">
        <f t="shared" si="27"/>
        <v>0</v>
      </c>
      <c r="BM23" s="32">
        <f t="shared" si="28"/>
        <v>0</v>
      </c>
      <c r="BN23" s="32">
        <f t="shared" si="29"/>
        <v>0</v>
      </c>
      <c r="BO23" s="31">
        <f t="shared" si="30"/>
        <v>0</v>
      </c>
      <c r="BP23" s="32">
        <f t="shared" si="31"/>
        <v>0</v>
      </c>
      <c r="BQ23" s="32">
        <f t="shared" si="32"/>
        <v>0</v>
      </c>
      <c r="BR23" s="31">
        <f t="shared" si="33"/>
        <v>0</v>
      </c>
      <c r="BS23" s="32">
        <f t="shared" si="34"/>
        <v>0</v>
      </c>
      <c r="BT23" s="32">
        <f t="shared" si="35"/>
        <v>0</v>
      </c>
      <c r="BU23" s="31">
        <f t="shared" si="36"/>
        <v>0</v>
      </c>
      <c r="BV23" s="32">
        <f t="shared" si="37"/>
        <v>0</v>
      </c>
      <c r="BW23" s="32">
        <f t="shared" si="38"/>
        <v>0</v>
      </c>
      <c r="BX23" s="31">
        <f t="shared" si="39"/>
        <v>0</v>
      </c>
      <c r="BY23" s="32">
        <f t="shared" si="40"/>
        <v>0</v>
      </c>
      <c r="BZ23" s="32">
        <f t="shared" si="41"/>
        <v>0</v>
      </c>
      <c r="CA23" s="31">
        <f t="shared" si="42"/>
        <v>0</v>
      </c>
      <c r="CB23" s="33">
        <f t="shared" si="43"/>
        <v>0</v>
      </c>
      <c r="CC23" s="33">
        <f t="shared" si="44"/>
        <v>0</v>
      </c>
      <c r="CD23" s="35">
        <f t="shared" si="45"/>
        <v>0</v>
      </c>
      <c r="CE23" s="36">
        <f t="shared" si="48"/>
        <v>1115.43</v>
      </c>
    </row>
    <row r="24" spans="1:83" s="37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14</v>
      </c>
      <c r="D24" s="32">
        <f t="shared" si="0"/>
        <v>12</v>
      </c>
      <c r="E24" s="32">
        <v>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>
        <f>'ILK EKRAN D-K ÜCR'!F19</f>
        <v>0</v>
      </c>
      <c r="T24" s="33">
        <f>'ILK EKRAN D-K ÜCR'!G19</f>
        <v>0</v>
      </c>
      <c r="U24" s="32">
        <f t="shared" si="49"/>
        <v>0</v>
      </c>
      <c r="V24" s="32">
        <f t="shared" si="1"/>
        <v>0</v>
      </c>
      <c r="W24" s="31">
        <f t="shared" si="2"/>
        <v>0</v>
      </c>
      <c r="X24" s="32">
        <f t="shared" si="3"/>
        <v>2193.7199999999998</v>
      </c>
      <c r="Y24" s="32">
        <f t="shared" si="4"/>
        <v>2820.24</v>
      </c>
      <c r="Z24" s="31">
        <f t="shared" si="5"/>
        <v>626.52</v>
      </c>
      <c r="AA24" s="32">
        <f>B3/28*14</f>
        <v>1546.79</v>
      </c>
      <c r="AB24" s="32">
        <f t="shared" si="50"/>
        <v>1988.6</v>
      </c>
      <c r="AC24" s="31">
        <f t="shared" si="7"/>
        <v>441.81</v>
      </c>
      <c r="AD24" s="33">
        <v>11.89</v>
      </c>
      <c r="AE24" s="32">
        <f t="shared" si="51"/>
        <v>142.68</v>
      </c>
      <c r="AF24" s="33">
        <v>15.28</v>
      </c>
      <c r="AG24" s="33">
        <f t="shared" si="8"/>
        <v>183.36</v>
      </c>
      <c r="AH24" s="34">
        <f t="shared" si="9"/>
        <v>40.68</v>
      </c>
      <c r="AI24" s="32">
        <f t="shared" si="10"/>
        <v>0</v>
      </c>
      <c r="AJ24" s="32">
        <f t="shared" si="11"/>
        <v>0</v>
      </c>
      <c r="AK24" s="31">
        <f t="shared" si="12"/>
        <v>0</v>
      </c>
      <c r="AL24" s="32">
        <f t="shared" si="46"/>
        <v>22.5</v>
      </c>
      <c r="AM24" s="32">
        <f t="shared" si="47"/>
        <v>28.92</v>
      </c>
      <c r="AN24" s="31">
        <f t="shared" si="13"/>
        <v>6.42</v>
      </c>
      <c r="AO24" s="32">
        <v>0</v>
      </c>
      <c r="AP24" s="32"/>
      <c r="AQ24" s="31">
        <f t="shared" si="14"/>
        <v>0</v>
      </c>
      <c r="AR24" s="32">
        <v>0</v>
      </c>
      <c r="AS24" s="32"/>
      <c r="AT24" s="31">
        <f t="shared" si="15"/>
        <v>0</v>
      </c>
      <c r="AU24" s="32">
        <v>0</v>
      </c>
      <c r="AV24" s="32"/>
      <c r="AW24" s="31">
        <f t="shared" si="16"/>
        <v>0</v>
      </c>
      <c r="AX24" s="32">
        <v>0</v>
      </c>
      <c r="AY24" s="32"/>
      <c r="AZ24" s="31">
        <f t="shared" si="17"/>
        <v>0</v>
      </c>
      <c r="BA24" s="32">
        <v>0</v>
      </c>
      <c r="BB24" s="32"/>
      <c r="BC24" s="31">
        <f t="shared" si="18"/>
        <v>0</v>
      </c>
      <c r="BD24" s="32">
        <f t="shared" si="19"/>
        <v>0</v>
      </c>
      <c r="BE24" s="32">
        <f t="shared" si="20"/>
        <v>0</v>
      </c>
      <c r="BF24" s="31">
        <f t="shared" si="21"/>
        <v>0</v>
      </c>
      <c r="BG24" s="32">
        <f t="shared" si="22"/>
        <v>0</v>
      </c>
      <c r="BH24" s="32">
        <f t="shared" si="23"/>
        <v>0</v>
      </c>
      <c r="BI24" s="31">
        <f t="shared" si="24"/>
        <v>0</v>
      </c>
      <c r="BJ24" s="32">
        <f t="shared" si="25"/>
        <v>0</v>
      </c>
      <c r="BK24" s="32">
        <f t="shared" si="26"/>
        <v>0</v>
      </c>
      <c r="BL24" s="31">
        <f t="shared" si="27"/>
        <v>0</v>
      </c>
      <c r="BM24" s="32">
        <f t="shared" si="28"/>
        <v>0</v>
      </c>
      <c r="BN24" s="32">
        <f t="shared" si="29"/>
        <v>0</v>
      </c>
      <c r="BO24" s="31">
        <f t="shared" si="30"/>
        <v>0</v>
      </c>
      <c r="BP24" s="32">
        <f t="shared" si="31"/>
        <v>0</v>
      </c>
      <c r="BQ24" s="32">
        <f t="shared" si="32"/>
        <v>0</v>
      </c>
      <c r="BR24" s="31">
        <f t="shared" si="33"/>
        <v>0</v>
      </c>
      <c r="BS24" s="32">
        <f t="shared" si="34"/>
        <v>0</v>
      </c>
      <c r="BT24" s="32">
        <f t="shared" si="35"/>
        <v>0</v>
      </c>
      <c r="BU24" s="31">
        <f t="shared" si="36"/>
        <v>0</v>
      </c>
      <c r="BV24" s="32">
        <f t="shared" si="37"/>
        <v>0</v>
      </c>
      <c r="BW24" s="32">
        <f t="shared" si="38"/>
        <v>0</v>
      </c>
      <c r="BX24" s="31">
        <f t="shared" si="39"/>
        <v>0</v>
      </c>
      <c r="BY24" s="32">
        <f t="shared" si="40"/>
        <v>0</v>
      </c>
      <c r="BZ24" s="32">
        <f t="shared" si="41"/>
        <v>0</v>
      </c>
      <c r="CA24" s="31">
        <f t="shared" si="42"/>
        <v>0</v>
      </c>
      <c r="CB24" s="33">
        <f t="shared" si="43"/>
        <v>0</v>
      </c>
      <c r="CC24" s="33">
        <f t="shared" si="44"/>
        <v>0</v>
      </c>
      <c r="CD24" s="35">
        <f t="shared" si="45"/>
        <v>0</v>
      </c>
      <c r="CE24" s="36">
        <f t="shared" si="48"/>
        <v>1115.43</v>
      </c>
    </row>
    <row r="25" spans="1:83" s="37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14</v>
      </c>
      <c r="D25" s="32">
        <f t="shared" si="0"/>
        <v>12</v>
      </c>
      <c r="E25" s="32">
        <v>2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>
        <f>'ILK EKRAN D-K ÜCR'!F20</f>
        <v>0</v>
      </c>
      <c r="T25" s="33">
        <f>'ILK EKRAN D-K ÜCR'!G20</f>
        <v>0</v>
      </c>
      <c r="U25" s="32">
        <f t="shared" si="49"/>
        <v>0</v>
      </c>
      <c r="V25" s="32">
        <f t="shared" si="1"/>
        <v>0</v>
      </c>
      <c r="W25" s="31">
        <f t="shared" si="2"/>
        <v>0</v>
      </c>
      <c r="X25" s="32">
        <f t="shared" si="3"/>
        <v>2193.7199999999998</v>
      </c>
      <c r="Y25" s="32">
        <f t="shared" si="4"/>
        <v>2820.24</v>
      </c>
      <c r="Z25" s="31">
        <f t="shared" si="5"/>
        <v>626.52</v>
      </c>
      <c r="AA25" s="32">
        <f>B3/28*14</f>
        <v>1546.79</v>
      </c>
      <c r="AB25" s="32">
        <f t="shared" si="50"/>
        <v>1988.6</v>
      </c>
      <c r="AC25" s="31">
        <f t="shared" si="7"/>
        <v>441.81</v>
      </c>
      <c r="AD25" s="33">
        <v>11.89</v>
      </c>
      <c r="AE25" s="32">
        <f t="shared" si="51"/>
        <v>142.68</v>
      </c>
      <c r="AF25" s="33">
        <v>15.28</v>
      </c>
      <c r="AG25" s="33">
        <f t="shared" si="8"/>
        <v>183.36</v>
      </c>
      <c r="AH25" s="34">
        <f t="shared" si="9"/>
        <v>40.68</v>
      </c>
      <c r="AI25" s="32">
        <f t="shared" si="10"/>
        <v>0</v>
      </c>
      <c r="AJ25" s="32">
        <f t="shared" si="11"/>
        <v>0</v>
      </c>
      <c r="AK25" s="31">
        <f t="shared" si="12"/>
        <v>0</v>
      </c>
      <c r="AL25" s="32">
        <f t="shared" si="46"/>
        <v>22.5</v>
      </c>
      <c r="AM25" s="32">
        <f t="shared" si="47"/>
        <v>28.92</v>
      </c>
      <c r="AN25" s="31">
        <f t="shared" si="13"/>
        <v>6.42</v>
      </c>
      <c r="AO25" s="32">
        <v>0</v>
      </c>
      <c r="AP25" s="32"/>
      <c r="AQ25" s="31">
        <f t="shared" si="14"/>
        <v>0</v>
      </c>
      <c r="AR25" s="32">
        <v>0</v>
      </c>
      <c r="AS25" s="32"/>
      <c r="AT25" s="31">
        <f t="shared" si="15"/>
        <v>0</v>
      </c>
      <c r="AU25" s="32">
        <v>0</v>
      </c>
      <c r="AV25" s="32"/>
      <c r="AW25" s="31">
        <f t="shared" si="16"/>
        <v>0</v>
      </c>
      <c r="AX25" s="32">
        <v>0</v>
      </c>
      <c r="AY25" s="32"/>
      <c r="AZ25" s="31">
        <f t="shared" si="17"/>
        <v>0</v>
      </c>
      <c r="BA25" s="32">
        <v>0</v>
      </c>
      <c r="BB25" s="32"/>
      <c r="BC25" s="31">
        <f t="shared" si="18"/>
        <v>0</v>
      </c>
      <c r="BD25" s="32">
        <f t="shared" si="19"/>
        <v>0</v>
      </c>
      <c r="BE25" s="32">
        <f t="shared" si="20"/>
        <v>0</v>
      </c>
      <c r="BF25" s="31">
        <f t="shared" si="21"/>
        <v>0</v>
      </c>
      <c r="BG25" s="32">
        <f t="shared" si="22"/>
        <v>0</v>
      </c>
      <c r="BH25" s="32">
        <f t="shared" si="23"/>
        <v>0</v>
      </c>
      <c r="BI25" s="31">
        <f t="shared" si="24"/>
        <v>0</v>
      </c>
      <c r="BJ25" s="32">
        <f t="shared" si="25"/>
        <v>0</v>
      </c>
      <c r="BK25" s="32">
        <f t="shared" si="26"/>
        <v>0</v>
      </c>
      <c r="BL25" s="31">
        <f t="shared" si="27"/>
        <v>0</v>
      </c>
      <c r="BM25" s="32">
        <f t="shared" si="28"/>
        <v>0</v>
      </c>
      <c r="BN25" s="32">
        <f t="shared" si="29"/>
        <v>0</v>
      </c>
      <c r="BO25" s="31">
        <f t="shared" si="30"/>
        <v>0</v>
      </c>
      <c r="BP25" s="32">
        <f t="shared" si="31"/>
        <v>0</v>
      </c>
      <c r="BQ25" s="32">
        <f t="shared" si="32"/>
        <v>0</v>
      </c>
      <c r="BR25" s="31">
        <f t="shared" si="33"/>
        <v>0</v>
      </c>
      <c r="BS25" s="32">
        <f t="shared" si="34"/>
        <v>0</v>
      </c>
      <c r="BT25" s="32">
        <f t="shared" si="35"/>
        <v>0</v>
      </c>
      <c r="BU25" s="31">
        <f t="shared" si="36"/>
        <v>0</v>
      </c>
      <c r="BV25" s="32">
        <f t="shared" si="37"/>
        <v>0</v>
      </c>
      <c r="BW25" s="32">
        <f t="shared" si="38"/>
        <v>0</v>
      </c>
      <c r="BX25" s="31">
        <f t="shared" si="39"/>
        <v>0</v>
      </c>
      <c r="BY25" s="32">
        <f t="shared" si="40"/>
        <v>0</v>
      </c>
      <c r="BZ25" s="32">
        <f t="shared" si="41"/>
        <v>0</v>
      </c>
      <c r="CA25" s="31">
        <f t="shared" si="42"/>
        <v>0</v>
      </c>
      <c r="CB25" s="33">
        <f t="shared" si="43"/>
        <v>0</v>
      </c>
      <c r="CC25" s="33">
        <f t="shared" si="44"/>
        <v>0</v>
      </c>
      <c r="CD25" s="35">
        <f t="shared" si="45"/>
        <v>0</v>
      </c>
      <c r="CE25" s="36">
        <f t="shared" si="48"/>
        <v>1115.43</v>
      </c>
    </row>
    <row r="26" spans="1:83" s="37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14</v>
      </c>
      <c r="D26" s="32">
        <f t="shared" si="0"/>
        <v>12</v>
      </c>
      <c r="E26" s="32">
        <v>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>
        <f>'ILK EKRAN D-K ÜCR'!F21</f>
        <v>0</v>
      </c>
      <c r="T26" s="33">
        <f>'ILK EKRAN D-K ÜCR'!G21</f>
        <v>0</v>
      </c>
      <c r="U26" s="32">
        <f t="shared" si="49"/>
        <v>0</v>
      </c>
      <c r="V26" s="32">
        <f t="shared" si="1"/>
        <v>0</v>
      </c>
      <c r="W26" s="31">
        <f t="shared" si="2"/>
        <v>0</v>
      </c>
      <c r="X26" s="32">
        <f t="shared" si="3"/>
        <v>2193.7199999999998</v>
      </c>
      <c r="Y26" s="32">
        <f t="shared" si="4"/>
        <v>2820.24</v>
      </c>
      <c r="Z26" s="31">
        <f t="shared" si="5"/>
        <v>626.52</v>
      </c>
      <c r="AA26" s="32">
        <f>B3/28*14</f>
        <v>1546.79</v>
      </c>
      <c r="AB26" s="32">
        <f t="shared" si="50"/>
        <v>1988.6</v>
      </c>
      <c r="AC26" s="31">
        <f t="shared" si="7"/>
        <v>441.81</v>
      </c>
      <c r="AD26" s="33">
        <v>11.89</v>
      </c>
      <c r="AE26" s="32">
        <f t="shared" si="51"/>
        <v>142.68</v>
      </c>
      <c r="AF26" s="33">
        <v>15.28</v>
      </c>
      <c r="AG26" s="33">
        <f t="shared" si="8"/>
        <v>183.36</v>
      </c>
      <c r="AH26" s="34">
        <f t="shared" si="9"/>
        <v>40.68</v>
      </c>
      <c r="AI26" s="32">
        <f t="shared" si="10"/>
        <v>0</v>
      </c>
      <c r="AJ26" s="32">
        <f t="shared" si="11"/>
        <v>0</v>
      </c>
      <c r="AK26" s="31">
        <f t="shared" si="12"/>
        <v>0</v>
      </c>
      <c r="AL26" s="32">
        <f t="shared" si="46"/>
        <v>22.5</v>
      </c>
      <c r="AM26" s="32">
        <f t="shared" si="47"/>
        <v>28.92</v>
      </c>
      <c r="AN26" s="31">
        <f t="shared" si="13"/>
        <v>6.42</v>
      </c>
      <c r="AO26" s="32">
        <v>0</v>
      </c>
      <c r="AP26" s="32"/>
      <c r="AQ26" s="31">
        <f t="shared" si="14"/>
        <v>0</v>
      </c>
      <c r="AR26" s="32">
        <v>0</v>
      </c>
      <c r="AS26" s="32"/>
      <c r="AT26" s="31">
        <f t="shared" si="15"/>
        <v>0</v>
      </c>
      <c r="AU26" s="32">
        <v>0</v>
      </c>
      <c r="AV26" s="32"/>
      <c r="AW26" s="31">
        <f t="shared" si="16"/>
        <v>0</v>
      </c>
      <c r="AX26" s="32">
        <v>0</v>
      </c>
      <c r="AY26" s="32"/>
      <c r="AZ26" s="31">
        <f t="shared" si="17"/>
        <v>0</v>
      </c>
      <c r="BA26" s="32">
        <v>0</v>
      </c>
      <c r="BB26" s="32"/>
      <c r="BC26" s="31">
        <f t="shared" si="18"/>
        <v>0</v>
      </c>
      <c r="BD26" s="32">
        <f t="shared" si="19"/>
        <v>0</v>
      </c>
      <c r="BE26" s="32">
        <f t="shared" si="20"/>
        <v>0</v>
      </c>
      <c r="BF26" s="31">
        <f t="shared" si="21"/>
        <v>0</v>
      </c>
      <c r="BG26" s="32">
        <f t="shared" si="22"/>
        <v>0</v>
      </c>
      <c r="BH26" s="32">
        <f t="shared" si="23"/>
        <v>0</v>
      </c>
      <c r="BI26" s="31">
        <f t="shared" si="24"/>
        <v>0</v>
      </c>
      <c r="BJ26" s="32">
        <f t="shared" si="25"/>
        <v>0</v>
      </c>
      <c r="BK26" s="32">
        <f t="shared" si="26"/>
        <v>0</v>
      </c>
      <c r="BL26" s="31">
        <f t="shared" si="27"/>
        <v>0</v>
      </c>
      <c r="BM26" s="32">
        <f t="shared" si="28"/>
        <v>0</v>
      </c>
      <c r="BN26" s="32">
        <f t="shared" si="29"/>
        <v>0</v>
      </c>
      <c r="BO26" s="31">
        <f t="shared" si="30"/>
        <v>0</v>
      </c>
      <c r="BP26" s="32">
        <f t="shared" si="31"/>
        <v>0</v>
      </c>
      <c r="BQ26" s="32">
        <f t="shared" si="32"/>
        <v>0</v>
      </c>
      <c r="BR26" s="31">
        <f t="shared" si="33"/>
        <v>0</v>
      </c>
      <c r="BS26" s="32">
        <f t="shared" si="34"/>
        <v>0</v>
      </c>
      <c r="BT26" s="32">
        <f t="shared" si="35"/>
        <v>0</v>
      </c>
      <c r="BU26" s="31">
        <f t="shared" si="36"/>
        <v>0</v>
      </c>
      <c r="BV26" s="32">
        <f t="shared" si="37"/>
        <v>0</v>
      </c>
      <c r="BW26" s="32">
        <f t="shared" si="38"/>
        <v>0</v>
      </c>
      <c r="BX26" s="31">
        <f t="shared" si="39"/>
        <v>0</v>
      </c>
      <c r="BY26" s="32">
        <f t="shared" si="40"/>
        <v>0</v>
      </c>
      <c r="BZ26" s="32">
        <f t="shared" si="41"/>
        <v>0</v>
      </c>
      <c r="CA26" s="31">
        <f t="shared" si="42"/>
        <v>0</v>
      </c>
      <c r="CB26" s="33">
        <f t="shared" si="43"/>
        <v>0</v>
      </c>
      <c r="CC26" s="33">
        <f t="shared" si="44"/>
        <v>0</v>
      </c>
      <c r="CD26" s="35">
        <f t="shared" si="45"/>
        <v>0</v>
      </c>
      <c r="CE26" s="36">
        <f t="shared" si="48"/>
        <v>1115.43</v>
      </c>
    </row>
    <row r="27" spans="1:83" s="37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14</v>
      </c>
      <c r="D27" s="32">
        <f t="shared" si="0"/>
        <v>12</v>
      </c>
      <c r="E27" s="32">
        <v>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>
        <f>'ILK EKRAN D-K ÜCR'!F22</f>
        <v>0</v>
      </c>
      <c r="T27" s="33">
        <f>'ILK EKRAN D-K ÜCR'!G22</f>
        <v>0</v>
      </c>
      <c r="U27" s="32">
        <f t="shared" si="49"/>
        <v>0</v>
      </c>
      <c r="V27" s="32">
        <f t="shared" si="1"/>
        <v>0</v>
      </c>
      <c r="W27" s="31">
        <f t="shared" si="2"/>
        <v>0</v>
      </c>
      <c r="X27" s="32">
        <f t="shared" si="3"/>
        <v>2193.7199999999998</v>
      </c>
      <c r="Y27" s="32">
        <f t="shared" si="4"/>
        <v>2820.24</v>
      </c>
      <c r="Z27" s="31">
        <f t="shared" si="5"/>
        <v>626.52</v>
      </c>
      <c r="AA27" s="32">
        <f>B3/28*14</f>
        <v>1546.79</v>
      </c>
      <c r="AB27" s="32">
        <f t="shared" si="50"/>
        <v>1988.6</v>
      </c>
      <c r="AC27" s="31">
        <f t="shared" si="7"/>
        <v>441.81</v>
      </c>
      <c r="AD27" s="33">
        <v>11.89</v>
      </c>
      <c r="AE27" s="32">
        <f t="shared" si="51"/>
        <v>142.68</v>
      </c>
      <c r="AF27" s="33">
        <v>15.28</v>
      </c>
      <c r="AG27" s="33">
        <f t="shared" si="8"/>
        <v>183.36</v>
      </c>
      <c r="AH27" s="34">
        <f t="shared" si="9"/>
        <v>40.68</v>
      </c>
      <c r="AI27" s="32">
        <f t="shared" si="10"/>
        <v>0</v>
      </c>
      <c r="AJ27" s="32">
        <f t="shared" si="11"/>
        <v>0</v>
      </c>
      <c r="AK27" s="31">
        <f t="shared" si="12"/>
        <v>0</v>
      </c>
      <c r="AL27" s="32">
        <f t="shared" si="46"/>
        <v>22.5</v>
      </c>
      <c r="AM27" s="32">
        <f t="shared" si="47"/>
        <v>28.92</v>
      </c>
      <c r="AN27" s="31">
        <f t="shared" si="13"/>
        <v>6.42</v>
      </c>
      <c r="AO27" s="32">
        <v>0</v>
      </c>
      <c r="AP27" s="32"/>
      <c r="AQ27" s="31">
        <f t="shared" si="14"/>
        <v>0</v>
      </c>
      <c r="AR27" s="32">
        <v>0</v>
      </c>
      <c r="AS27" s="32"/>
      <c r="AT27" s="31">
        <f t="shared" si="15"/>
        <v>0</v>
      </c>
      <c r="AU27" s="32">
        <v>0</v>
      </c>
      <c r="AV27" s="32"/>
      <c r="AW27" s="31">
        <f t="shared" si="16"/>
        <v>0</v>
      </c>
      <c r="AX27" s="32">
        <v>0</v>
      </c>
      <c r="AY27" s="32"/>
      <c r="AZ27" s="31">
        <f t="shared" si="17"/>
        <v>0</v>
      </c>
      <c r="BA27" s="32">
        <v>0</v>
      </c>
      <c r="BB27" s="32"/>
      <c r="BC27" s="31">
        <f t="shared" si="18"/>
        <v>0</v>
      </c>
      <c r="BD27" s="32">
        <f t="shared" si="19"/>
        <v>0</v>
      </c>
      <c r="BE27" s="32">
        <f t="shared" si="20"/>
        <v>0</v>
      </c>
      <c r="BF27" s="31">
        <f t="shared" si="21"/>
        <v>0</v>
      </c>
      <c r="BG27" s="32">
        <f t="shared" si="22"/>
        <v>0</v>
      </c>
      <c r="BH27" s="32">
        <f t="shared" si="23"/>
        <v>0</v>
      </c>
      <c r="BI27" s="31">
        <f t="shared" si="24"/>
        <v>0</v>
      </c>
      <c r="BJ27" s="32">
        <f t="shared" si="25"/>
        <v>0</v>
      </c>
      <c r="BK27" s="32">
        <f t="shared" si="26"/>
        <v>0</v>
      </c>
      <c r="BL27" s="31">
        <f t="shared" si="27"/>
        <v>0</v>
      </c>
      <c r="BM27" s="32">
        <f t="shared" si="28"/>
        <v>0</v>
      </c>
      <c r="BN27" s="32">
        <f t="shared" si="29"/>
        <v>0</v>
      </c>
      <c r="BO27" s="31">
        <f t="shared" si="30"/>
        <v>0</v>
      </c>
      <c r="BP27" s="32">
        <f t="shared" si="31"/>
        <v>0</v>
      </c>
      <c r="BQ27" s="32">
        <f t="shared" si="32"/>
        <v>0</v>
      </c>
      <c r="BR27" s="31">
        <f t="shared" si="33"/>
        <v>0</v>
      </c>
      <c r="BS27" s="32">
        <f t="shared" si="34"/>
        <v>0</v>
      </c>
      <c r="BT27" s="32">
        <f t="shared" si="35"/>
        <v>0</v>
      </c>
      <c r="BU27" s="31">
        <f t="shared" si="36"/>
        <v>0</v>
      </c>
      <c r="BV27" s="32">
        <f t="shared" si="37"/>
        <v>0</v>
      </c>
      <c r="BW27" s="32">
        <f t="shared" si="38"/>
        <v>0</v>
      </c>
      <c r="BX27" s="31">
        <f t="shared" si="39"/>
        <v>0</v>
      </c>
      <c r="BY27" s="32">
        <f t="shared" si="40"/>
        <v>0</v>
      </c>
      <c r="BZ27" s="32">
        <f t="shared" si="41"/>
        <v>0</v>
      </c>
      <c r="CA27" s="31">
        <f t="shared" si="42"/>
        <v>0</v>
      </c>
      <c r="CB27" s="33">
        <f t="shared" si="43"/>
        <v>0</v>
      </c>
      <c r="CC27" s="33">
        <f t="shared" si="44"/>
        <v>0</v>
      </c>
      <c r="CD27" s="35">
        <f t="shared" si="45"/>
        <v>0</v>
      </c>
      <c r="CE27" s="36">
        <f t="shared" si="48"/>
        <v>1115.43</v>
      </c>
    </row>
    <row r="28" spans="1:83" s="37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14</v>
      </c>
      <c r="D28" s="32">
        <f t="shared" si="0"/>
        <v>12</v>
      </c>
      <c r="E28" s="32">
        <v>2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>
        <f>'ILK EKRAN D-K ÜCR'!F23</f>
        <v>0</v>
      </c>
      <c r="T28" s="33">
        <f>'ILK EKRAN D-K ÜCR'!G23</f>
        <v>0</v>
      </c>
      <c r="U28" s="32">
        <f t="shared" si="49"/>
        <v>0</v>
      </c>
      <c r="V28" s="32">
        <f t="shared" si="1"/>
        <v>0</v>
      </c>
      <c r="W28" s="31">
        <f t="shared" si="2"/>
        <v>0</v>
      </c>
      <c r="X28" s="32">
        <f t="shared" si="3"/>
        <v>2193.7199999999998</v>
      </c>
      <c r="Y28" s="32">
        <f t="shared" si="4"/>
        <v>2820.24</v>
      </c>
      <c r="Z28" s="31">
        <f t="shared" si="5"/>
        <v>626.52</v>
      </c>
      <c r="AA28" s="32">
        <f>B3/28*14</f>
        <v>1546.79</v>
      </c>
      <c r="AB28" s="32">
        <f t="shared" si="50"/>
        <v>1988.6</v>
      </c>
      <c r="AC28" s="31">
        <f t="shared" si="7"/>
        <v>441.81</v>
      </c>
      <c r="AD28" s="33">
        <v>11.89</v>
      </c>
      <c r="AE28" s="32">
        <f t="shared" si="51"/>
        <v>142.68</v>
      </c>
      <c r="AF28" s="33">
        <v>15.28</v>
      </c>
      <c r="AG28" s="33">
        <f t="shared" si="8"/>
        <v>183.36</v>
      </c>
      <c r="AH28" s="34">
        <f t="shared" si="9"/>
        <v>40.68</v>
      </c>
      <c r="AI28" s="32">
        <f t="shared" si="10"/>
        <v>0</v>
      </c>
      <c r="AJ28" s="32">
        <f t="shared" si="11"/>
        <v>0</v>
      </c>
      <c r="AK28" s="31">
        <f t="shared" si="12"/>
        <v>0</v>
      </c>
      <c r="AL28" s="32">
        <f t="shared" si="46"/>
        <v>22.5</v>
      </c>
      <c r="AM28" s="32">
        <f t="shared" si="47"/>
        <v>28.92</v>
      </c>
      <c r="AN28" s="31">
        <f t="shared" si="13"/>
        <v>6.42</v>
      </c>
      <c r="AO28" s="32">
        <v>0</v>
      </c>
      <c r="AP28" s="32"/>
      <c r="AQ28" s="31">
        <f t="shared" si="14"/>
        <v>0</v>
      </c>
      <c r="AR28" s="32">
        <v>0</v>
      </c>
      <c r="AS28" s="32"/>
      <c r="AT28" s="31">
        <f t="shared" si="15"/>
        <v>0</v>
      </c>
      <c r="AU28" s="32">
        <v>0</v>
      </c>
      <c r="AV28" s="32"/>
      <c r="AW28" s="31">
        <f t="shared" si="16"/>
        <v>0</v>
      </c>
      <c r="AX28" s="32">
        <v>0</v>
      </c>
      <c r="AY28" s="32"/>
      <c r="AZ28" s="31">
        <f t="shared" si="17"/>
        <v>0</v>
      </c>
      <c r="BA28" s="32">
        <v>0</v>
      </c>
      <c r="BB28" s="32"/>
      <c r="BC28" s="31">
        <f t="shared" si="18"/>
        <v>0</v>
      </c>
      <c r="BD28" s="32">
        <f t="shared" si="19"/>
        <v>0</v>
      </c>
      <c r="BE28" s="32">
        <f t="shared" si="20"/>
        <v>0</v>
      </c>
      <c r="BF28" s="31">
        <f t="shared" si="21"/>
        <v>0</v>
      </c>
      <c r="BG28" s="32">
        <f t="shared" si="22"/>
        <v>0</v>
      </c>
      <c r="BH28" s="32">
        <f t="shared" si="23"/>
        <v>0</v>
      </c>
      <c r="BI28" s="31">
        <f t="shared" si="24"/>
        <v>0</v>
      </c>
      <c r="BJ28" s="32">
        <f t="shared" si="25"/>
        <v>0</v>
      </c>
      <c r="BK28" s="32">
        <f t="shared" si="26"/>
        <v>0</v>
      </c>
      <c r="BL28" s="31">
        <f t="shared" si="27"/>
        <v>0</v>
      </c>
      <c r="BM28" s="32">
        <f t="shared" si="28"/>
        <v>0</v>
      </c>
      <c r="BN28" s="32">
        <f t="shared" si="29"/>
        <v>0</v>
      </c>
      <c r="BO28" s="31">
        <f t="shared" si="30"/>
        <v>0</v>
      </c>
      <c r="BP28" s="32">
        <f t="shared" si="31"/>
        <v>0</v>
      </c>
      <c r="BQ28" s="32">
        <f t="shared" si="32"/>
        <v>0</v>
      </c>
      <c r="BR28" s="31">
        <f t="shared" si="33"/>
        <v>0</v>
      </c>
      <c r="BS28" s="32">
        <f t="shared" si="34"/>
        <v>0</v>
      </c>
      <c r="BT28" s="32">
        <f t="shared" si="35"/>
        <v>0</v>
      </c>
      <c r="BU28" s="31">
        <f t="shared" si="36"/>
        <v>0</v>
      </c>
      <c r="BV28" s="32">
        <f t="shared" si="37"/>
        <v>0</v>
      </c>
      <c r="BW28" s="32">
        <f t="shared" si="38"/>
        <v>0</v>
      </c>
      <c r="BX28" s="31">
        <f t="shared" si="39"/>
        <v>0</v>
      </c>
      <c r="BY28" s="32">
        <f t="shared" si="40"/>
        <v>0</v>
      </c>
      <c r="BZ28" s="32">
        <f t="shared" si="41"/>
        <v>0</v>
      </c>
      <c r="CA28" s="31">
        <f t="shared" si="42"/>
        <v>0</v>
      </c>
      <c r="CB28" s="33">
        <f t="shared" si="43"/>
        <v>0</v>
      </c>
      <c r="CC28" s="33">
        <f t="shared" si="44"/>
        <v>0</v>
      </c>
      <c r="CD28" s="35">
        <f t="shared" si="45"/>
        <v>0</v>
      </c>
      <c r="CE28" s="36">
        <f t="shared" si="48"/>
        <v>1115.43</v>
      </c>
    </row>
    <row r="29" spans="1:83" s="37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14</v>
      </c>
      <c r="D29" s="32">
        <f t="shared" si="0"/>
        <v>12</v>
      </c>
      <c r="E29" s="32">
        <v>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>
        <f>'ILK EKRAN D-K ÜCR'!F24</f>
        <v>0</v>
      </c>
      <c r="T29" s="33">
        <f>'ILK EKRAN D-K ÜCR'!G24</f>
        <v>0</v>
      </c>
      <c r="U29" s="32">
        <f t="shared" ref="U29" si="52">C29*S29</f>
        <v>0</v>
      </c>
      <c r="V29" s="32">
        <f t="shared" si="1"/>
        <v>0</v>
      </c>
      <c r="W29" s="31">
        <f t="shared" si="2"/>
        <v>0</v>
      </c>
      <c r="X29" s="32">
        <f t="shared" si="3"/>
        <v>2193.7199999999998</v>
      </c>
      <c r="Y29" s="32">
        <f t="shared" si="4"/>
        <v>2820.24</v>
      </c>
      <c r="Z29" s="31">
        <f t="shared" si="5"/>
        <v>626.52</v>
      </c>
      <c r="AA29" s="32">
        <f>B3/28*14</f>
        <v>1546.79</v>
      </c>
      <c r="AB29" s="32">
        <f t="shared" si="6"/>
        <v>1988.6</v>
      </c>
      <c r="AC29" s="31">
        <f t="shared" si="7"/>
        <v>441.81</v>
      </c>
      <c r="AD29" s="33">
        <v>11.89</v>
      </c>
      <c r="AE29" s="32">
        <f>(C29-E29-F29-G29-H29-I29-J29+K29+L29+M29)*AD29</f>
        <v>142.68</v>
      </c>
      <c r="AF29" s="33">
        <v>15.28</v>
      </c>
      <c r="AG29" s="33">
        <f t="shared" si="8"/>
        <v>183.36</v>
      </c>
      <c r="AH29" s="34">
        <f t="shared" si="9"/>
        <v>40.68</v>
      </c>
      <c r="AI29" s="32">
        <f t="shared" si="10"/>
        <v>0</v>
      </c>
      <c r="AJ29" s="32">
        <f t="shared" si="11"/>
        <v>0</v>
      </c>
      <c r="AK29" s="31">
        <f t="shared" si="12"/>
        <v>0</v>
      </c>
      <c r="AL29" s="32">
        <f t="shared" si="46"/>
        <v>22.5</v>
      </c>
      <c r="AM29" s="32">
        <f t="shared" si="47"/>
        <v>28.92</v>
      </c>
      <c r="AN29" s="31">
        <f t="shared" si="13"/>
        <v>6.42</v>
      </c>
      <c r="AO29" s="32">
        <v>0</v>
      </c>
      <c r="AP29" s="32"/>
      <c r="AQ29" s="31">
        <f t="shared" si="14"/>
        <v>0</v>
      </c>
      <c r="AR29" s="32">
        <v>0</v>
      </c>
      <c r="AS29" s="32"/>
      <c r="AT29" s="31">
        <f t="shared" si="15"/>
        <v>0</v>
      </c>
      <c r="AU29" s="32">
        <v>0</v>
      </c>
      <c r="AV29" s="32"/>
      <c r="AW29" s="31">
        <f t="shared" si="16"/>
        <v>0</v>
      </c>
      <c r="AX29" s="32">
        <v>0</v>
      </c>
      <c r="AY29" s="32"/>
      <c r="AZ29" s="31">
        <f t="shared" si="17"/>
        <v>0</v>
      </c>
      <c r="BA29" s="32">
        <v>0</v>
      </c>
      <c r="BB29" s="32"/>
      <c r="BC29" s="31">
        <f t="shared" si="18"/>
        <v>0</v>
      </c>
      <c r="BD29" s="32">
        <f t="shared" si="19"/>
        <v>0</v>
      </c>
      <c r="BE29" s="32">
        <f t="shared" si="20"/>
        <v>0</v>
      </c>
      <c r="BF29" s="31">
        <f t="shared" si="21"/>
        <v>0</v>
      </c>
      <c r="BG29" s="32">
        <f t="shared" si="22"/>
        <v>0</v>
      </c>
      <c r="BH29" s="32">
        <f t="shared" si="23"/>
        <v>0</v>
      </c>
      <c r="BI29" s="31">
        <f t="shared" si="24"/>
        <v>0</v>
      </c>
      <c r="BJ29" s="32">
        <f t="shared" si="25"/>
        <v>0</v>
      </c>
      <c r="BK29" s="32">
        <f t="shared" si="26"/>
        <v>0</v>
      </c>
      <c r="BL29" s="31">
        <f t="shared" si="27"/>
        <v>0</v>
      </c>
      <c r="BM29" s="32">
        <f t="shared" si="28"/>
        <v>0</v>
      </c>
      <c r="BN29" s="32">
        <f t="shared" si="29"/>
        <v>0</v>
      </c>
      <c r="BO29" s="31">
        <f t="shared" si="30"/>
        <v>0</v>
      </c>
      <c r="BP29" s="32">
        <f t="shared" si="31"/>
        <v>0</v>
      </c>
      <c r="BQ29" s="32">
        <f t="shared" si="32"/>
        <v>0</v>
      </c>
      <c r="BR29" s="31">
        <f t="shared" si="33"/>
        <v>0</v>
      </c>
      <c r="BS29" s="32">
        <f t="shared" si="34"/>
        <v>0</v>
      </c>
      <c r="BT29" s="32">
        <f t="shared" si="35"/>
        <v>0</v>
      </c>
      <c r="BU29" s="31">
        <f t="shared" si="36"/>
        <v>0</v>
      </c>
      <c r="BV29" s="32">
        <f t="shared" si="37"/>
        <v>0</v>
      </c>
      <c r="BW29" s="32">
        <f t="shared" si="38"/>
        <v>0</v>
      </c>
      <c r="BX29" s="31">
        <f t="shared" si="39"/>
        <v>0</v>
      </c>
      <c r="BY29" s="32">
        <f t="shared" si="40"/>
        <v>0</v>
      </c>
      <c r="BZ29" s="32">
        <f t="shared" si="41"/>
        <v>0</v>
      </c>
      <c r="CA29" s="31">
        <f t="shared" si="42"/>
        <v>0</v>
      </c>
      <c r="CB29" s="33">
        <f t="shared" si="43"/>
        <v>0</v>
      </c>
      <c r="CC29" s="33">
        <f t="shared" si="44"/>
        <v>0</v>
      </c>
      <c r="CD29" s="35">
        <f t="shared" si="45"/>
        <v>0</v>
      </c>
      <c r="CE29" s="36">
        <f t="shared" si="48"/>
        <v>1115.43</v>
      </c>
    </row>
    <row r="30" spans="1:83" s="37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14</v>
      </c>
      <c r="D30" s="32">
        <f t="shared" si="0"/>
        <v>12</v>
      </c>
      <c r="E30" s="32">
        <v>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>
        <f>'ILK EKRAN D-K ÜCR'!F25</f>
        <v>0</v>
      </c>
      <c r="T30" s="33">
        <f>'ILK EKRAN D-K ÜCR'!G25</f>
        <v>0</v>
      </c>
      <c r="U30" s="32">
        <f>C30*S30</f>
        <v>0</v>
      </c>
      <c r="V30" s="32">
        <f t="shared" si="1"/>
        <v>0</v>
      </c>
      <c r="W30" s="31">
        <f t="shared" si="2"/>
        <v>0</v>
      </c>
      <c r="X30" s="32">
        <f t="shared" si="3"/>
        <v>2193.7199999999998</v>
      </c>
      <c r="Y30" s="32">
        <f t="shared" si="4"/>
        <v>2820.24</v>
      </c>
      <c r="Z30" s="31">
        <f t="shared" si="5"/>
        <v>626.52</v>
      </c>
      <c r="AA30" s="32">
        <f>B3/28*14</f>
        <v>1546.79</v>
      </c>
      <c r="AB30" s="32">
        <f t="shared" si="6"/>
        <v>1988.6</v>
      </c>
      <c r="AC30" s="31">
        <f t="shared" si="7"/>
        <v>441.81</v>
      </c>
      <c r="AD30" s="33">
        <v>11.89</v>
      </c>
      <c r="AE30" s="32">
        <f>(C30-E30-F30-G30-H30-I30-J30+K30+L30+M30)*AD30</f>
        <v>142.68</v>
      </c>
      <c r="AF30" s="33">
        <v>15.28</v>
      </c>
      <c r="AG30" s="33">
        <f t="shared" si="8"/>
        <v>183.36</v>
      </c>
      <c r="AH30" s="34">
        <f t="shared" si="9"/>
        <v>40.68</v>
      </c>
      <c r="AI30" s="32">
        <f t="shared" si="10"/>
        <v>0</v>
      </c>
      <c r="AJ30" s="32">
        <f t="shared" si="11"/>
        <v>0</v>
      </c>
      <c r="AK30" s="31">
        <f t="shared" si="12"/>
        <v>0</v>
      </c>
      <c r="AL30" s="32">
        <f t="shared" si="46"/>
        <v>22.5</v>
      </c>
      <c r="AM30" s="32">
        <f t="shared" si="47"/>
        <v>28.92</v>
      </c>
      <c r="AN30" s="31">
        <f t="shared" si="13"/>
        <v>6.42</v>
      </c>
      <c r="AO30" s="32">
        <v>0</v>
      </c>
      <c r="AP30" s="32"/>
      <c r="AQ30" s="31">
        <f t="shared" si="14"/>
        <v>0</v>
      </c>
      <c r="AR30" s="32">
        <v>0</v>
      </c>
      <c r="AS30" s="32"/>
      <c r="AT30" s="31">
        <f t="shared" si="15"/>
        <v>0</v>
      </c>
      <c r="AU30" s="32">
        <v>0</v>
      </c>
      <c r="AV30" s="32"/>
      <c r="AW30" s="31">
        <f t="shared" si="16"/>
        <v>0</v>
      </c>
      <c r="AX30" s="32">
        <v>0</v>
      </c>
      <c r="AY30" s="32"/>
      <c r="AZ30" s="31">
        <f t="shared" si="17"/>
        <v>0</v>
      </c>
      <c r="BA30" s="32">
        <v>0</v>
      </c>
      <c r="BB30" s="32"/>
      <c r="BC30" s="31">
        <f t="shared" si="18"/>
        <v>0</v>
      </c>
      <c r="BD30" s="32">
        <f t="shared" si="19"/>
        <v>0</v>
      </c>
      <c r="BE30" s="32">
        <f t="shared" si="20"/>
        <v>0</v>
      </c>
      <c r="BF30" s="31">
        <f t="shared" si="21"/>
        <v>0</v>
      </c>
      <c r="BG30" s="32">
        <f t="shared" si="22"/>
        <v>0</v>
      </c>
      <c r="BH30" s="32">
        <f t="shared" si="23"/>
        <v>0</v>
      </c>
      <c r="BI30" s="31">
        <f t="shared" si="24"/>
        <v>0</v>
      </c>
      <c r="BJ30" s="32">
        <f t="shared" si="25"/>
        <v>0</v>
      </c>
      <c r="BK30" s="32">
        <f t="shared" si="26"/>
        <v>0</v>
      </c>
      <c r="BL30" s="31">
        <f t="shared" si="27"/>
        <v>0</v>
      </c>
      <c r="BM30" s="32">
        <f t="shared" si="28"/>
        <v>0</v>
      </c>
      <c r="BN30" s="32">
        <f t="shared" si="29"/>
        <v>0</v>
      </c>
      <c r="BO30" s="31">
        <f t="shared" si="30"/>
        <v>0</v>
      </c>
      <c r="BP30" s="32">
        <f t="shared" si="31"/>
        <v>0</v>
      </c>
      <c r="BQ30" s="32">
        <f t="shared" si="32"/>
        <v>0</v>
      </c>
      <c r="BR30" s="31">
        <f t="shared" si="33"/>
        <v>0</v>
      </c>
      <c r="BS30" s="32">
        <f t="shared" si="34"/>
        <v>0</v>
      </c>
      <c r="BT30" s="32">
        <f t="shared" si="35"/>
        <v>0</v>
      </c>
      <c r="BU30" s="31">
        <f t="shared" si="36"/>
        <v>0</v>
      </c>
      <c r="BV30" s="32">
        <f t="shared" si="37"/>
        <v>0</v>
      </c>
      <c r="BW30" s="32">
        <f t="shared" si="38"/>
        <v>0</v>
      </c>
      <c r="BX30" s="31">
        <f t="shared" si="39"/>
        <v>0</v>
      </c>
      <c r="BY30" s="32">
        <f t="shared" si="40"/>
        <v>0</v>
      </c>
      <c r="BZ30" s="32">
        <f t="shared" si="41"/>
        <v>0</v>
      </c>
      <c r="CA30" s="31">
        <f t="shared" si="42"/>
        <v>0</v>
      </c>
      <c r="CB30" s="33">
        <f t="shared" si="43"/>
        <v>0</v>
      </c>
      <c r="CC30" s="33">
        <f t="shared" si="44"/>
        <v>0</v>
      </c>
      <c r="CD30" s="35">
        <f t="shared" si="45"/>
        <v>0</v>
      </c>
      <c r="CE30" s="36">
        <f t="shared" si="48"/>
        <v>1115.43</v>
      </c>
    </row>
    <row r="31" spans="1:83" s="37" customFormat="1" ht="20.100000000000001" customHeight="1" x14ac:dyDescent="0.25">
      <c r="A31" s="38"/>
      <c r="B31" s="38"/>
      <c r="C31" s="39">
        <f t="shared" ref="C31:AH31" si="53">SUM(C11:C30)</f>
        <v>280</v>
      </c>
      <c r="D31" s="39">
        <f t="shared" si="53"/>
        <v>240</v>
      </c>
      <c r="E31" s="39">
        <f t="shared" si="53"/>
        <v>40</v>
      </c>
      <c r="F31" s="39">
        <f t="shared" si="53"/>
        <v>0</v>
      </c>
      <c r="G31" s="39">
        <f t="shared" si="53"/>
        <v>0</v>
      </c>
      <c r="H31" s="39">
        <f t="shared" si="53"/>
        <v>0</v>
      </c>
      <c r="I31" s="39">
        <f t="shared" si="53"/>
        <v>0</v>
      </c>
      <c r="J31" s="39">
        <f t="shared" si="53"/>
        <v>0</v>
      </c>
      <c r="K31" s="39">
        <f t="shared" si="53"/>
        <v>0</v>
      </c>
      <c r="L31" s="39">
        <f t="shared" si="53"/>
        <v>0</v>
      </c>
      <c r="M31" s="39">
        <f t="shared" si="53"/>
        <v>0</v>
      </c>
      <c r="N31" s="39">
        <f t="shared" si="53"/>
        <v>0</v>
      </c>
      <c r="O31" s="39">
        <f t="shared" si="53"/>
        <v>0</v>
      </c>
      <c r="P31" s="39">
        <f t="shared" si="53"/>
        <v>0</v>
      </c>
      <c r="Q31" s="39">
        <f t="shared" si="53"/>
        <v>0</v>
      </c>
      <c r="R31" s="39">
        <f t="shared" si="53"/>
        <v>0</v>
      </c>
      <c r="S31" s="39">
        <f t="shared" si="53"/>
        <v>2841.44</v>
      </c>
      <c r="T31" s="39">
        <f t="shared" si="53"/>
        <v>3755.9</v>
      </c>
      <c r="U31" s="39">
        <f t="shared" si="53"/>
        <v>39780.160000000003</v>
      </c>
      <c r="V31" s="39">
        <f t="shared" si="53"/>
        <v>52582.6</v>
      </c>
      <c r="W31" s="39">
        <f t="shared" si="53"/>
        <v>12802.44</v>
      </c>
      <c r="X31" s="39">
        <f t="shared" si="53"/>
        <v>43874.400000000001</v>
      </c>
      <c r="Y31" s="39">
        <f t="shared" si="53"/>
        <v>56404.800000000003</v>
      </c>
      <c r="Z31" s="39">
        <f t="shared" si="53"/>
        <v>12530.4</v>
      </c>
      <c r="AA31" s="39">
        <f t="shared" si="53"/>
        <v>30935.8</v>
      </c>
      <c r="AB31" s="39">
        <f t="shared" si="53"/>
        <v>39772</v>
      </c>
      <c r="AC31" s="39">
        <f t="shared" si="53"/>
        <v>8836.2000000000007</v>
      </c>
      <c r="AD31" s="39">
        <f t="shared" si="53"/>
        <v>237.8</v>
      </c>
      <c r="AE31" s="39">
        <f t="shared" si="53"/>
        <v>2853.6</v>
      </c>
      <c r="AF31" s="39">
        <f t="shared" si="53"/>
        <v>305.60000000000002</v>
      </c>
      <c r="AG31" s="39">
        <f t="shared" si="53"/>
        <v>3667.2</v>
      </c>
      <c r="AH31" s="39">
        <f t="shared" si="53"/>
        <v>813.6</v>
      </c>
      <c r="AI31" s="39">
        <f t="shared" ref="AI31:BN31" si="54">SUM(AI11:AI30)</f>
        <v>5967.02</v>
      </c>
      <c r="AJ31" s="39">
        <f t="shared" si="54"/>
        <v>11568.17</v>
      </c>
      <c r="AK31" s="39">
        <f t="shared" si="54"/>
        <v>5601.15</v>
      </c>
      <c r="AL31" s="39">
        <f t="shared" si="54"/>
        <v>472.5</v>
      </c>
      <c r="AM31" s="39">
        <f t="shared" si="54"/>
        <v>607.32000000000005</v>
      </c>
      <c r="AN31" s="39">
        <f t="shared" si="54"/>
        <v>134.82</v>
      </c>
      <c r="AO31" s="39">
        <f t="shared" si="54"/>
        <v>0</v>
      </c>
      <c r="AP31" s="39">
        <f t="shared" si="54"/>
        <v>0</v>
      </c>
      <c r="AQ31" s="39">
        <f t="shared" si="54"/>
        <v>0</v>
      </c>
      <c r="AR31" s="39">
        <f t="shared" si="54"/>
        <v>0</v>
      </c>
      <c r="AS31" s="39">
        <f t="shared" si="54"/>
        <v>0</v>
      </c>
      <c r="AT31" s="39">
        <f t="shared" si="54"/>
        <v>0</v>
      </c>
      <c r="AU31" s="39">
        <f t="shared" si="54"/>
        <v>0</v>
      </c>
      <c r="AV31" s="39">
        <f t="shared" si="54"/>
        <v>0</v>
      </c>
      <c r="AW31" s="39">
        <f t="shared" si="54"/>
        <v>0</v>
      </c>
      <c r="AX31" s="39">
        <f t="shared" si="54"/>
        <v>0</v>
      </c>
      <c r="AY31" s="39">
        <f t="shared" si="54"/>
        <v>0</v>
      </c>
      <c r="AZ31" s="39">
        <f t="shared" si="54"/>
        <v>0</v>
      </c>
      <c r="BA31" s="39">
        <f t="shared" si="54"/>
        <v>0</v>
      </c>
      <c r="BB31" s="39">
        <f t="shared" si="54"/>
        <v>0</v>
      </c>
      <c r="BC31" s="39">
        <f t="shared" si="54"/>
        <v>0</v>
      </c>
      <c r="BD31" s="39">
        <f t="shared" si="54"/>
        <v>0</v>
      </c>
      <c r="BE31" s="39">
        <f t="shared" si="54"/>
        <v>0</v>
      </c>
      <c r="BF31" s="39">
        <f t="shared" si="54"/>
        <v>0</v>
      </c>
      <c r="BG31" s="39">
        <f t="shared" si="54"/>
        <v>0</v>
      </c>
      <c r="BH31" s="39">
        <f t="shared" si="54"/>
        <v>0</v>
      </c>
      <c r="BI31" s="39">
        <f t="shared" si="54"/>
        <v>0</v>
      </c>
      <c r="BJ31" s="39">
        <f t="shared" si="54"/>
        <v>0</v>
      </c>
      <c r="BK31" s="39">
        <f t="shared" si="54"/>
        <v>0</v>
      </c>
      <c r="BL31" s="39">
        <f t="shared" si="54"/>
        <v>0</v>
      </c>
      <c r="BM31" s="39">
        <f t="shared" si="54"/>
        <v>0</v>
      </c>
      <c r="BN31" s="39">
        <f t="shared" si="54"/>
        <v>0</v>
      </c>
      <c r="BO31" s="39">
        <f t="shared" ref="BO31:CE31" si="55">SUM(BO11:BO30)</f>
        <v>0</v>
      </c>
      <c r="BP31" s="39">
        <f t="shared" si="55"/>
        <v>0</v>
      </c>
      <c r="BQ31" s="39">
        <f t="shared" si="55"/>
        <v>0</v>
      </c>
      <c r="BR31" s="39">
        <f t="shared" si="55"/>
        <v>0</v>
      </c>
      <c r="BS31" s="39">
        <f t="shared" si="55"/>
        <v>0</v>
      </c>
      <c r="BT31" s="39">
        <f t="shared" si="55"/>
        <v>0</v>
      </c>
      <c r="BU31" s="39">
        <f t="shared" si="55"/>
        <v>0</v>
      </c>
      <c r="BV31" s="39">
        <f t="shared" si="55"/>
        <v>0</v>
      </c>
      <c r="BW31" s="39">
        <f t="shared" si="55"/>
        <v>0</v>
      </c>
      <c r="BX31" s="39">
        <f t="shared" si="55"/>
        <v>0</v>
      </c>
      <c r="BY31" s="39">
        <f t="shared" si="55"/>
        <v>0</v>
      </c>
      <c r="BZ31" s="39">
        <f t="shared" si="55"/>
        <v>0</v>
      </c>
      <c r="CA31" s="39">
        <f t="shared" si="55"/>
        <v>0</v>
      </c>
      <c r="CB31" s="39">
        <f t="shared" si="55"/>
        <v>1420.72</v>
      </c>
      <c r="CC31" s="39">
        <f t="shared" si="55"/>
        <v>1877.96</v>
      </c>
      <c r="CD31" s="39">
        <f t="shared" si="55"/>
        <v>457.24</v>
      </c>
      <c r="CE31" s="39">
        <f t="shared" si="55"/>
        <v>40261.370000000003</v>
      </c>
    </row>
    <row r="32" spans="1:83" ht="15.75" customHeight="1" x14ac:dyDescent="0.25">
      <c r="X32" s="95"/>
      <c r="AD32" s="137"/>
      <c r="AE32" s="137"/>
      <c r="AF32" s="137"/>
      <c r="AG32" s="137"/>
      <c r="AH32" s="137"/>
    </row>
    <row r="33" spans="1:40" x14ac:dyDescent="0.25">
      <c r="X33" s="96"/>
      <c r="AD33" s="138"/>
      <c r="AE33" s="138"/>
      <c r="AF33" s="138"/>
      <c r="AG33" s="138"/>
      <c r="AH33" s="138"/>
      <c r="AL33" s="130"/>
      <c r="AM33" s="130"/>
      <c r="AN33" s="130"/>
    </row>
    <row r="34" spans="1:40" x14ac:dyDescent="0.25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X34" s="96"/>
      <c r="AD34" s="138"/>
      <c r="AE34" s="138"/>
      <c r="AF34" s="138"/>
      <c r="AG34" s="138"/>
      <c r="AH34" s="138"/>
      <c r="AL34" s="130"/>
      <c r="AM34" s="130"/>
      <c r="AN34" s="130"/>
    </row>
    <row r="35" spans="1:40" x14ac:dyDescent="0.25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X35" s="96"/>
      <c r="AB35" s="57"/>
      <c r="AC35" s="57"/>
      <c r="AD35" s="74"/>
      <c r="AE35" s="74"/>
      <c r="AF35" s="74"/>
    </row>
    <row r="36" spans="1:40" x14ac:dyDescent="0.25">
      <c r="A36" s="58"/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77"/>
      <c r="N36" s="77"/>
      <c r="X36" s="96"/>
      <c r="AD36" s="74"/>
      <c r="AE36" s="74"/>
      <c r="AF36" s="74"/>
    </row>
    <row r="37" spans="1:40" ht="15" customHeight="1" x14ac:dyDescent="0.25">
      <c r="A37" s="58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40" ht="15" customHeight="1" x14ac:dyDescent="0.25">
      <c r="A38" s="58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40" ht="15" customHeight="1" x14ac:dyDescent="0.25">
      <c r="A39" s="58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</row>
    <row r="40" spans="1:40" ht="15" customHeight="1" x14ac:dyDescent="0.25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</row>
    <row r="41" spans="1:40" x14ac:dyDescent="0.25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</row>
    <row r="42" spans="1:40" x14ac:dyDescent="0.25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</row>
    <row r="43" spans="1:40" x14ac:dyDescent="0.25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</row>
    <row r="44" spans="1:40" x14ac:dyDescent="0.25">
      <c r="A44" s="57"/>
    </row>
    <row r="47" spans="1:40" ht="45.75" x14ac:dyDescent="0.25">
      <c r="B47" s="72" t="s">
        <v>99</v>
      </c>
    </row>
    <row r="48" spans="1:40" x14ac:dyDescent="0.25">
      <c r="A48" s="73" t="s">
        <v>98</v>
      </c>
      <c r="B48" s="73"/>
      <c r="C48">
        <v>188.02</v>
      </c>
    </row>
    <row r="49" spans="3:3" x14ac:dyDescent="0.25">
      <c r="C49">
        <v>254.38</v>
      </c>
    </row>
    <row r="50" spans="3:3" x14ac:dyDescent="0.25">
      <c r="C50">
        <v>232.26</v>
      </c>
    </row>
    <row r="51" spans="3:3" x14ac:dyDescent="0.25">
      <c r="C51">
        <v>210.14</v>
      </c>
    </row>
    <row r="52" spans="3:3" x14ac:dyDescent="0.25">
      <c r="C52">
        <v>265.44</v>
      </c>
    </row>
  </sheetData>
  <mergeCells count="13">
    <mergeCell ref="G1:N3"/>
    <mergeCell ref="E5:L8"/>
    <mergeCell ref="B37:N38"/>
    <mergeCell ref="AD32:AH34"/>
    <mergeCell ref="B42:N43"/>
    <mergeCell ref="AL33:AN34"/>
    <mergeCell ref="A34:A35"/>
    <mergeCell ref="A40:A41"/>
    <mergeCell ref="A42:A43"/>
    <mergeCell ref="B40:N41"/>
    <mergeCell ref="B34:N35"/>
    <mergeCell ref="B39:N39"/>
    <mergeCell ref="B36:L36"/>
  </mergeCells>
  <pageMargins left="0.7" right="0.7" top="0.75" bottom="0.75" header="0.3" footer="0.3"/>
  <pageSetup paperSize="9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38"/>
  <sheetViews>
    <sheetView workbookViewId="0">
      <pane xSplit="14" ySplit="8" topLeftCell="BN9" activePane="bottomRight" state="frozen"/>
      <selection pane="topRight" activeCell="O1" sqref="O1"/>
      <selection pane="bottomLeft" activeCell="A9" sqref="A9"/>
      <selection pane="bottomRight" activeCell="I11" sqref="I11"/>
    </sheetView>
  </sheetViews>
  <sheetFormatPr defaultRowHeight="15" x14ac:dyDescent="0.25"/>
  <cols>
    <col min="1" max="1" width="19.28515625" customWidth="1"/>
    <col min="2" max="2" width="14" customWidth="1"/>
    <col min="3" max="14" width="9.42578125" customWidth="1"/>
    <col min="15" max="15" width="10.85546875" customWidth="1"/>
    <col min="16" max="16" width="10.42578125" customWidth="1"/>
    <col min="17" max="17" width="7.42578125" bestFit="1" customWidth="1"/>
    <col min="18" max="18" width="9.42578125" bestFit="1" customWidth="1"/>
    <col min="19" max="19" width="11.5703125" customWidth="1"/>
    <col min="20" max="20" width="12" customWidth="1"/>
    <col min="21" max="21" width="12.5703125" customWidth="1"/>
    <col min="22" max="22" width="12.7109375" bestFit="1" customWidth="1"/>
    <col min="23" max="23" width="14.7109375" customWidth="1"/>
    <col min="24" max="24" width="11.140625" customWidth="1"/>
    <col min="25" max="25" width="11.42578125" bestFit="1" customWidth="1"/>
    <col min="26" max="26" width="13.42578125" customWidth="1"/>
    <col min="27" max="28" width="10.85546875" hidden="1" customWidth="1"/>
    <col min="29" max="29" width="4.7109375" hidden="1" customWidth="1"/>
    <col min="30" max="30" width="11.7109375" customWidth="1"/>
    <col min="31" max="31" width="9.140625" customWidth="1"/>
    <col min="32" max="32" width="12" customWidth="1"/>
    <col min="33" max="33" width="12.7109375" customWidth="1"/>
    <col min="34" max="34" width="10.5703125" customWidth="1"/>
    <col min="35" max="35" width="11.7109375" customWidth="1"/>
    <col min="36" max="36" width="12.140625" customWidth="1"/>
    <col min="37" max="37" width="13.140625" customWidth="1"/>
    <col min="38" max="39" width="9.140625" customWidth="1"/>
    <col min="40" max="40" width="9.28515625" customWidth="1"/>
    <col min="41" max="43" width="9.140625" customWidth="1"/>
    <col min="44" max="44" width="11.5703125" customWidth="1"/>
    <col min="45" max="45" width="11.7109375" customWidth="1"/>
    <col min="46" max="46" width="13.28515625" customWidth="1"/>
    <col min="47" max="48" width="9.140625" customWidth="1"/>
    <col min="49" max="49" width="11.28515625" customWidth="1"/>
    <col min="50" max="51" width="9.140625" customWidth="1"/>
    <col min="52" max="52" width="10.5703125" customWidth="1"/>
    <col min="53" max="55" width="9.140625" customWidth="1"/>
    <col min="56" max="56" width="11.7109375" customWidth="1"/>
    <col min="57" max="76" width="9.140625" customWidth="1"/>
    <col min="77" max="77" width="10.85546875" customWidth="1"/>
    <col min="78" max="78" width="10.140625" bestFit="1" customWidth="1"/>
    <col min="79" max="79" width="10.7109375" customWidth="1"/>
    <col min="80" max="80" width="13.42578125" bestFit="1" customWidth="1"/>
  </cols>
  <sheetData>
    <row r="1" spans="1:80" s="7" customFormat="1" ht="18.75" customHeight="1" x14ac:dyDescent="0.25">
      <c r="A1" s="24" t="s">
        <v>97</v>
      </c>
      <c r="B1" s="24">
        <v>182.81</v>
      </c>
      <c r="C1" s="110">
        <v>235.02</v>
      </c>
      <c r="D1" s="6"/>
      <c r="E1" s="4"/>
      <c r="F1" s="4"/>
      <c r="G1" s="134" t="s">
        <v>95</v>
      </c>
      <c r="H1" s="135"/>
      <c r="I1" s="135"/>
      <c r="J1" s="135"/>
      <c r="K1" s="135"/>
      <c r="L1" s="135"/>
      <c r="M1" s="135"/>
      <c r="N1" s="135"/>
      <c r="O1" s="5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80" s="8" customFormat="1" ht="12.75" customHeight="1" x14ac:dyDescent="0.2">
      <c r="A2" s="75" t="s">
        <v>100</v>
      </c>
      <c r="B2" s="75">
        <v>11.89</v>
      </c>
      <c r="G2" s="135"/>
      <c r="H2" s="135"/>
      <c r="I2" s="135"/>
      <c r="J2" s="135"/>
      <c r="K2" s="135"/>
      <c r="L2" s="135"/>
      <c r="M2" s="135"/>
      <c r="N2" s="135"/>
      <c r="O2" s="56"/>
    </row>
    <row r="3" spans="1:80" s="8" customFormat="1" ht="12.75" customHeight="1" x14ac:dyDescent="0.2">
      <c r="A3" s="9"/>
      <c r="B3" s="10"/>
      <c r="C3" s="10"/>
      <c r="D3" s="10"/>
      <c r="E3" s="10"/>
      <c r="F3" s="10"/>
      <c r="G3" s="135"/>
      <c r="H3" s="135"/>
      <c r="I3" s="135"/>
      <c r="J3" s="135"/>
      <c r="K3" s="135"/>
      <c r="L3" s="135"/>
      <c r="M3" s="135"/>
      <c r="N3" s="135"/>
      <c r="O3" s="56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</row>
    <row r="4" spans="1:80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80" s="8" customFormat="1" ht="12.75" customHeight="1" x14ac:dyDescent="0.2">
      <c r="A5" s="9"/>
      <c r="B5" s="10"/>
      <c r="C5" s="10"/>
      <c r="D5" s="10"/>
      <c r="E5" s="140" t="s">
        <v>139</v>
      </c>
      <c r="F5" s="140"/>
      <c r="G5" s="140"/>
      <c r="H5" s="140"/>
      <c r="I5" s="140"/>
      <c r="J5" s="140"/>
      <c r="K5" s="140"/>
      <c r="L5" s="14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</row>
    <row r="6" spans="1:80" s="8" customFormat="1" ht="12.75" customHeight="1" x14ac:dyDescent="0.2">
      <c r="A6" s="9"/>
      <c r="B6" s="10"/>
      <c r="C6" s="10"/>
      <c r="D6" s="10"/>
      <c r="E6" s="140"/>
      <c r="F6" s="140"/>
      <c r="G6" s="140"/>
      <c r="H6" s="140"/>
      <c r="I6" s="140"/>
      <c r="J6" s="140"/>
      <c r="K6" s="140"/>
      <c r="L6" s="14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</row>
    <row r="7" spans="1:80" s="8" customFormat="1" ht="12.75" customHeight="1" x14ac:dyDescent="0.2">
      <c r="A7" s="9"/>
      <c r="B7" s="10"/>
      <c r="C7" s="10"/>
      <c r="D7" s="10"/>
      <c r="E7" s="140"/>
      <c r="F7" s="140"/>
      <c r="G7" s="140"/>
      <c r="H7" s="140"/>
      <c r="I7" s="140"/>
      <c r="J7" s="140"/>
      <c r="K7" s="140"/>
      <c r="L7" s="14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</row>
    <row r="8" spans="1:80" s="8" customFormat="1" ht="12.75" customHeight="1" x14ac:dyDescent="0.2">
      <c r="A8" s="9"/>
      <c r="B8" s="10"/>
      <c r="C8" s="10"/>
      <c r="D8" s="10"/>
      <c r="E8" s="140"/>
      <c r="F8" s="140"/>
      <c r="G8" s="140"/>
      <c r="H8" s="140"/>
      <c r="I8" s="140"/>
      <c r="J8" s="140"/>
      <c r="K8" s="140"/>
      <c r="L8" s="14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</row>
    <row r="9" spans="1:80" s="8" customFormat="1" ht="12.75" customHeight="1" x14ac:dyDescent="0.2"/>
    <row r="10" spans="1:80" s="83" customFormat="1" ht="50.1" customHeight="1" x14ac:dyDescent="0.25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26" t="s">
        <v>20</v>
      </c>
      <c r="P10" s="26" t="s">
        <v>21</v>
      </c>
      <c r="Q10" s="26" t="s">
        <v>22</v>
      </c>
      <c r="R10" s="26" t="s">
        <v>23</v>
      </c>
      <c r="S10" s="26" t="s">
        <v>143</v>
      </c>
      <c r="T10" s="60" t="s">
        <v>94</v>
      </c>
      <c r="U10" s="26" t="s">
        <v>24</v>
      </c>
      <c r="V10" s="60" t="s">
        <v>96</v>
      </c>
      <c r="W10" s="28" t="s">
        <v>25</v>
      </c>
      <c r="X10" s="26" t="s">
        <v>144</v>
      </c>
      <c r="Y10" s="60" t="s">
        <v>114</v>
      </c>
      <c r="Z10" s="29" t="s">
        <v>26</v>
      </c>
      <c r="AA10" s="29"/>
      <c r="AB10" s="29"/>
      <c r="AC10" s="29"/>
      <c r="AD10" s="61" t="s">
        <v>145</v>
      </c>
      <c r="AE10" s="26" t="s">
        <v>119</v>
      </c>
      <c r="AF10" s="61" t="s">
        <v>116</v>
      </c>
      <c r="AG10" s="60" t="s">
        <v>120</v>
      </c>
      <c r="AH10" s="29" t="s">
        <v>30</v>
      </c>
      <c r="AI10" s="26" t="s">
        <v>121</v>
      </c>
      <c r="AJ10" s="60" t="s">
        <v>122</v>
      </c>
      <c r="AK10" s="29" t="s">
        <v>32</v>
      </c>
      <c r="AL10" s="48" t="s">
        <v>88</v>
      </c>
      <c r="AM10" s="63" t="s">
        <v>89</v>
      </c>
      <c r="AN10" s="29" t="s">
        <v>34</v>
      </c>
      <c r="AO10" s="26" t="s">
        <v>35</v>
      </c>
      <c r="AP10" s="60" t="s">
        <v>146</v>
      </c>
      <c r="AQ10" s="29" t="s">
        <v>36</v>
      </c>
      <c r="AR10" s="26" t="s">
        <v>147</v>
      </c>
      <c r="AS10" s="60" t="s">
        <v>148</v>
      </c>
      <c r="AT10" s="29" t="s">
        <v>38</v>
      </c>
      <c r="AU10" s="26" t="s">
        <v>149</v>
      </c>
      <c r="AV10" s="60" t="s">
        <v>39</v>
      </c>
      <c r="AW10" s="29" t="s">
        <v>40</v>
      </c>
      <c r="AX10" s="26" t="s">
        <v>150</v>
      </c>
      <c r="AY10" s="60" t="s">
        <v>41</v>
      </c>
      <c r="AZ10" s="29" t="s">
        <v>42</v>
      </c>
      <c r="BA10" s="26" t="s">
        <v>45</v>
      </c>
      <c r="BB10" s="60" t="s">
        <v>45</v>
      </c>
      <c r="BC10" s="29" t="s">
        <v>46</v>
      </c>
      <c r="BD10" s="26" t="s">
        <v>47</v>
      </c>
      <c r="BE10" s="60" t="s">
        <v>47</v>
      </c>
      <c r="BF10" s="29" t="s">
        <v>48</v>
      </c>
      <c r="BG10" s="26" t="s">
        <v>49</v>
      </c>
      <c r="BH10" s="60" t="s">
        <v>49</v>
      </c>
      <c r="BI10" s="29" t="s">
        <v>50</v>
      </c>
      <c r="BJ10" s="26" t="s">
        <v>51</v>
      </c>
      <c r="BK10" s="60" t="s">
        <v>51</v>
      </c>
      <c r="BL10" s="29" t="s">
        <v>52</v>
      </c>
      <c r="BM10" s="26" t="s">
        <v>53</v>
      </c>
      <c r="BN10" s="60" t="s">
        <v>53</v>
      </c>
      <c r="BO10" s="29" t="s">
        <v>54</v>
      </c>
      <c r="BP10" s="26" t="s">
        <v>55</v>
      </c>
      <c r="BQ10" s="60" t="s">
        <v>55</v>
      </c>
      <c r="BR10" s="29" t="s">
        <v>56</v>
      </c>
      <c r="BS10" s="26" t="s">
        <v>57</v>
      </c>
      <c r="BT10" s="60" t="s">
        <v>57</v>
      </c>
      <c r="BU10" s="29" t="s">
        <v>58</v>
      </c>
      <c r="BV10" s="26" t="s">
        <v>59</v>
      </c>
      <c r="BW10" s="60" t="s">
        <v>59</v>
      </c>
      <c r="BX10" s="29" t="s">
        <v>60</v>
      </c>
      <c r="BY10" s="80" t="s">
        <v>61</v>
      </c>
      <c r="BZ10" s="81" t="s">
        <v>61</v>
      </c>
      <c r="CA10" s="82" t="s">
        <v>62</v>
      </c>
      <c r="CB10" s="19" t="s">
        <v>73</v>
      </c>
    </row>
    <row r="11" spans="1:80" s="8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18</v>
      </c>
      <c r="D11" s="32">
        <f>C11-E11-F11-G11-H11-I11-J11</f>
        <v>16</v>
      </c>
      <c r="E11" s="32">
        <v>2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>
        <f>'ILK EKRAN D-K ÜCR'!J6</f>
        <v>1426.54</v>
      </c>
      <c r="T11" s="33">
        <f>'ILK EKRAN D-K ÜCR'!K6</f>
        <v>1885.43</v>
      </c>
      <c r="U11" s="32">
        <f>S11*C11</f>
        <v>25677.72</v>
      </c>
      <c r="V11" s="32">
        <f>C11*T11</f>
        <v>33937.74</v>
      </c>
      <c r="W11" s="31">
        <f>V11-U11</f>
        <v>8260.02</v>
      </c>
      <c r="X11" s="32">
        <f>(C11-E11-H11)*$B$1</f>
        <v>2924.96</v>
      </c>
      <c r="Y11" s="32">
        <f>(C11-E11-H11)*$C$1</f>
        <v>3760.32</v>
      </c>
      <c r="Z11" s="31">
        <f>Y11-X11</f>
        <v>835.36</v>
      </c>
      <c r="AA11" s="31"/>
      <c r="AB11" s="31"/>
      <c r="AC11" s="31"/>
      <c r="AD11" s="33">
        <v>11.89</v>
      </c>
      <c r="AE11" s="32">
        <f>(C11-E11-F11-G11-H11-I11-J11+K11+L11+M11)*AD11</f>
        <v>190.24</v>
      </c>
      <c r="AF11" s="33">
        <v>15.28</v>
      </c>
      <c r="AG11" s="32">
        <f>(C11-E11-F11-G11-H11-I11-J11+K11+L11+M11)*AF11</f>
        <v>244.48</v>
      </c>
      <c r="AH11" s="34">
        <f>AG11-AE11</f>
        <v>54.24</v>
      </c>
      <c r="AI11" s="32">
        <f>S11*(C11-H11)*0.15</f>
        <v>3851.66</v>
      </c>
      <c r="AJ11" s="32">
        <f>S11*(C11-H11)*0.22</f>
        <v>5649.1</v>
      </c>
      <c r="AK11" s="31">
        <f>AJ11-AI11</f>
        <v>1797.44</v>
      </c>
      <c r="AL11" s="32">
        <f>15*6/31*18</f>
        <v>52.26</v>
      </c>
      <c r="AM11" s="32">
        <f>19.28*6/31*18</f>
        <v>67.17</v>
      </c>
      <c r="AN11" s="31">
        <f>AM11-AL11</f>
        <v>14.91</v>
      </c>
      <c r="AO11" s="32">
        <v>0</v>
      </c>
      <c r="AP11" s="32"/>
      <c r="AQ11" s="31">
        <f>AP11-AO11</f>
        <v>0</v>
      </c>
      <c r="AR11" s="32">
        <v>0</v>
      </c>
      <c r="AS11" s="32"/>
      <c r="AT11" s="31">
        <f>AS11-AR11</f>
        <v>0</v>
      </c>
      <c r="AU11" s="32">
        <v>0</v>
      </c>
      <c r="AV11" s="32"/>
      <c r="AW11" s="31">
        <f>AV11-AU11</f>
        <v>0</v>
      </c>
      <c r="AX11" s="32">
        <v>0</v>
      </c>
      <c r="AY11" s="32"/>
      <c r="AZ11" s="31">
        <f>AY11-AX11</f>
        <v>0</v>
      </c>
      <c r="BA11" s="32">
        <f>((S11/7.5)*1.75)*N11</f>
        <v>0</v>
      </c>
      <c r="BB11" s="32">
        <f>((T11/7.5)*1.75)*N11</f>
        <v>0</v>
      </c>
      <c r="BC11" s="31">
        <f>BB11-BA11</f>
        <v>0</v>
      </c>
      <c r="BD11" s="32">
        <v>0</v>
      </c>
      <c r="BE11" s="32">
        <v>0</v>
      </c>
      <c r="BF11" s="31">
        <v>0</v>
      </c>
      <c r="BG11" s="32">
        <f>(((S11*3)/7.5)*P11)</f>
        <v>0</v>
      </c>
      <c r="BH11" s="32">
        <f>(((T11*3)/7.5)*P11)</f>
        <v>0</v>
      </c>
      <c r="BI11" s="31">
        <f>BH11-BG11</f>
        <v>0</v>
      </c>
      <c r="BJ11" s="32">
        <f>(S11*2)*K11</f>
        <v>0</v>
      </c>
      <c r="BK11" s="32">
        <f>(T11*2)*K11</f>
        <v>0</v>
      </c>
      <c r="BL11" s="31">
        <f>BK11-BJ11</f>
        <v>0</v>
      </c>
      <c r="BM11" s="32">
        <f>(S11*2)*L11</f>
        <v>0</v>
      </c>
      <c r="BN11" s="32">
        <f>(T11*2)*L11</f>
        <v>0</v>
      </c>
      <c r="BO11" s="31">
        <f>BN11-BM11</f>
        <v>0</v>
      </c>
      <c r="BP11" s="32">
        <f>(S11*2)*M11</f>
        <v>0</v>
      </c>
      <c r="BQ11" s="32">
        <f>(T11*2)*M11</f>
        <v>0</v>
      </c>
      <c r="BR11" s="31">
        <f>BQ11-BP11</f>
        <v>0</v>
      </c>
      <c r="BS11" s="32">
        <f>((S11/7.5)*0.15)*R11</f>
        <v>0</v>
      </c>
      <c r="BT11" s="32">
        <f>((T11/7.5)*0.15)*R11</f>
        <v>0</v>
      </c>
      <c r="BU11" s="31">
        <f>BT11-BS11</f>
        <v>0</v>
      </c>
      <c r="BV11" s="32">
        <f>((S11/7.5)*2)*Q11</f>
        <v>0</v>
      </c>
      <c r="BW11" s="32">
        <f>((T11/7.5)*2)*Q11</f>
        <v>0</v>
      </c>
      <c r="BX11" s="31">
        <f>BW11-BV11</f>
        <v>0</v>
      </c>
      <c r="BY11" s="33">
        <f>S11/31*18</f>
        <v>828.31</v>
      </c>
      <c r="BZ11" s="33">
        <f>T11/31*18</f>
        <v>1094.77</v>
      </c>
      <c r="CA11" s="35">
        <f>BZ11-BY11</f>
        <v>266.45999999999998</v>
      </c>
      <c r="CB11" s="36">
        <f>W11+Z11+AH11+AK11+AN11+AQ11+AT11+AW11+AZ11+BC11+BF11+BI11+BL11+BO11+BR11+BU11+BX11-CA11</f>
        <v>10695.51</v>
      </c>
    </row>
    <row r="12" spans="1:80" s="8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18</v>
      </c>
      <c r="D12" s="32">
        <f t="shared" ref="D12:D18" si="0">C12-E12-F12-G12-H12-I12-J12</f>
        <v>16</v>
      </c>
      <c r="E12" s="32">
        <v>2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3">
        <f>'ILK EKRAN D-K ÜCR'!J7</f>
        <v>1414.9</v>
      </c>
      <c r="T12" s="33">
        <f>'ILK EKRAN D-K ÜCR'!K7</f>
        <v>1870.47</v>
      </c>
      <c r="U12" s="32">
        <f t="shared" ref="U12:U18" si="1">S12*C12</f>
        <v>25468.2</v>
      </c>
      <c r="V12" s="32">
        <f t="shared" ref="V12:V18" si="2">C12*T12</f>
        <v>33668.46</v>
      </c>
      <c r="W12" s="31">
        <f t="shared" ref="W12:W18" si="3">V12-U12</f>
        <v>8200.26</v>
      </c>
      <c r="X12" s="32">
        <f t="shared" ref="X12:X30" si="4">(C12-E12-H12)*$B$1</f>
        <v>2924.96</v>
      </c>
      <c r="Y12" s="32">
        <f t="shared" ref="Y12:Y30" si="5">(C12-E12-H12)*$C$1</f>
        <v>3760.32</v>
      </c>
      <c r="Z12" s="31">
        <f t="shared" ref="Z12:Z26" si="6">Y12-X12</f>
        <v>835.36</v>
      </c>
      <c r="AA12" s="31"/>
      <c r="AB12" s="31"/>
      <c r="AC12" s="31"/>
      <c r="AD12" s="33">
        <v>11.89</v>
      </c>
      <c r="AE12" s="32">
        <f t="shared" ref="AE12:AE26" si="7">(C12-E12-F12-G12-H12-I12-J12+K12+L12+M12)*AD12</f>
        <v>190.24</v>
      </c>
      <c r="AF12" s="33">
        <v>15.28</v>
      </c>
      <c r="AG12" s="32">
        <f t="shared" ref="AG12:AG26" si="8">(C12-E12-F12-G12-H12-I12-J12+K12+L12+M12)*AF12</f>
        <v>244.48</v>
      </c>
      <c r="AH12" s="34">
        <f t="shared" ref="AH12:AH26" si="9">AG12-AE12</f>
        <v>54.24</v>
      </c>
      <c r="AI12" s="32">
        <f t="shared" ref="AI12:AI26" si="10">S12*(C12-H12)*0.15</f>
        <v>3820.23</v>
      </c>
      <c r="AJ12" s="32">
        <f t="shared" ref="AJ12:AJ26" si="11">S12*(C12-H12)*0.22</f>
        <v>5603</v>
      </c>
      <c r="AK12" s="31">
        <f t="shared" ref="AK12:AK26" si="12">AJ12-AI12</f>
        <v>1782.77</v>
      </c>
      <c r="AL12" s="32">
        <f t="shared" ref="AL12:AL26" si="13">15*6/31*18</f>
        <v>52.26</v>
      </c>
      <c r="AM12" s="32">
        <f t="shared" ref="AM12:AM26" si="14">19.28*6/31*18</f>
        <v>67.17</v>
      </c>
      <c r="AN12" s="31">
        <f t="shared" ref="AN12:AN26" si="15">AM12-AL12</f>
        <v>14.91</v>
      </c>
      <c r="AO12" s="32">
        <v>0</v>
      </c>
      <c r="AP12" s="32"/>
      <c r="AQ12" s="31">
        <f t="shared" ref="AQ12:AQ26" si="16">AP12-AO12</f>
        <v>0</v>
      </c>
      <c r="AR12" s="32">
        <v>0</v>
      </c>
      <c r="AS12" s="32"/>
      <c r="AT12" s="31">
        <f t="shared" ref="AT12:AT26" si="17">AS12-AR12</f>
        <v>0</v>
      </c>
      <c r="AU12" s="32">
        <v>0</v>
      </c>
      <c r="AV12" s="32"/>
      <c r="AW12" s="31">
        <f t="shared" ref="AW12:AW26" si="18">AV12-AU12</f>
        <v>0</v>
      </c>
      <c r="AX12" s="32">
        <v>0</v>
      </c>
      <c r="AY12" s="32"/>
      <c r="AZ12" s="31">
        <f t="shared" ref="AZ12:AZ26" si="19">AY12-AX12</f>
        <v>0</v>
      </c>
      <c r="BA12" s="32">
        <f t="shared" ref="BA12:BA26" si="20">((S12/7.5)*1.75)*N12</f>
        <v>0</v>
      </c>
      <c r="BB12" s="32">
        <f t="shared" ref="BB12:BB26" si="21">((T12/7.5)*1.75)*N12</f>
        <v>0</v>
      </c>
      <c r="BC12" s="31">
        <f t="shared" ref="BC12:BC26" si="22">BB12-BA12</f>
        <v>0</v>
      </c>
      <c r="BD12" s="32">
        <v>0</v>
      </c>
      <c r="BE12" s="32">
        <v>0</v>
      </c>
      <c r="BF12" s="31">
        <v>0</v>
      </c>
      <c r="BG12" s="32">
        <f t="shared" ref="BG12:BG26" si="23">(((S12*3)/7.5)*P12)</f>
        <v>0</v>
      </c>
      <c r="BH12" s="32">
        <f t="shared" ref="BH12:BH26" si="24">(((T12*3)/7.5)*P12)</f>
        <v>0</v>
      </c>
      <c r="BI12" s="31">
        <f t="shared" ref="BI12:BI26" si="25">BH12-BG12</f>
        <v>0</v>
      </c>
      <c r="BJ12" s="32">
        <f t="shared" ref="BJ12:BJ26" si="26">(S12*2)*K12</f>
        <v>0</v>
      </c>
      <c r="BK12" s="32">
        <f t="shared" ref="BK12:BK26" si="27">(T12*2)*K12</f>
        <v>0</v>
      </c>
      <c r="BL12" s="31">
        <f t="shared" ref="BL12:BL26" si="28">BK12-BJ12</f>
        <v>0</v>
      </c>
      <c r="BM12" s="32">
        <f t="shared" ref="BM12:BM26" si="29">(S12*2)*L12</f>
        <v>0</v>
      </c>
      <c r="BN12" s="32">
        <f t="shared" ref="BN12:BN26" si="30">(T12*2)*L12</f>
        <v>0</v>
      </c>
      <c r="BO12" s="31">
        <f t="shared" ref="BO12:BO26" si="31">BN12-BM12</f>
        <v>0</v>
      </c>
      <c r="BP12" s="32">
        <f t="shared" ref="BP12:BP26" si="32">(S12*2)*M12</f>
        <v>0</v>
      </c>
      <c r="BQ12" s="32">
        <f t="shared" ref="BQ12:BQ26" si="33">(T12*2)*M12</f>
        <v>0</v>
      </c>
      <c r="BR12" s="31">
        <f t="shared" ref="BR12:BR26" si="34">BQ12-BP12</f>
        <v>0</v>
      </c>
      <c r="BS12" s="32">
        <f t="shared" ref="BS12:BS26" si="35">((S12/7.5)*0.15)*R12</f>
        <v>0</v>
      </c>
      <c r="BT12" s="32">
        <f t="shared" ref="BT12:BT26" si="36">((T12/7.5)*0.15)*R12</f>
        <v>0</v>
      </c>
      <c r="BU12" s="31">
        <f t="shared" ref="BU12:BU26" si="37">BT12-BS12</f>
        <v>0</v>
      </c>
      <c r="BV12" s="32">
        <f t="shared" ref="BV12:BV26" si="38">((S12/7.5)*2)*Q12</f>
        <v>0</v>
      </c>
      <c r="BW12" s="32">
        <f t="shared" ref="BW12:BW26" si="39">((T12/7.5)*2)*Q12</f>
        <v>0</v>
      </c>
      <c r="BX12" s="31">
        <f t="shared" ref="BX12:BX26" si="40">BW12-BV12</f>
        <v>0</v>
      </c>
      <c r="BY12" s="33">
        <f t="shared" ref="BY12:BY26" si="41">S12/31*18</f>
        <v>821.55</v>
      </c>
      <c r="BZ12" s="33">
        <f t="shared" ref="BZ12:BZ26" si="42">T12/31*18</f>
        <v>1086.08</v>
      </c>
      <c r="CA12" s="35">
        <f t="shared" ref="CA12:CA26" si="43">BZ12-BY12</f>
        <v>264.52999999999997</v>
      </c>
      <c r="CB12" s="36">
        <f t="shared" ref="CB12:CB26" si="44">W12+Z12+AH12+AK12+AN12+AQ12+AT12+AW12+AZ12+BC12+BF12+BI12+BL12+BO12+BR12+BU12+BX12-CA12</f>
        <v>10623.01</v>
      </c>
    </row>
    <row r="13" spans="1:80" s="8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18</v>
      </c>
      <c r="D13" s="32">
        <f t="shared" si="0"/>
        <v>16</v>
      </c>
      <c r="E13" s="32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>
        <f>'ILK EKRAN D-K ÜCR'!J8</f>
        <v>0</v>
      </c>
      <c r="T13" s="33">
        <f>'ILK EKRAN D-K ÜCR'!K8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32">
        <f t="shared" si="4"/>
        <v>2924.96</v>
      </c>
      <c r="Y13" s="32">
        <f t="shared" si="5"/>
        <v>3760.32</v>
      </c>
      <c r="Z13" s="31">
        <f t="shared" si="6"/>
        <v>835.36</v>
      </c>
      <c r="AA13" s="31"/>
      <c r="AB13" s="31"/>
      <c r="AC13" s="31"/>
      <c r="AD13" s="33">
        <v>11.89</v>
      </c>
      <c r="AE13" s="32">
        <f t="shared" si="7"/>
        <v>190.24</v>
      </c>
      <c r="AF13" s="33">
        <v>15.28</v>
      </c>
      <c r="AG13" s="32">
        <f t="shared" si="8"/>
        <v>244.48</v>
      </c>
      <c r="AH13" s="34">
        <f t="shared" si="9"/>
        <v>54.24</v>
      </c>
      <c r="AI13" s="32">
        <f t="shared" si="10"/>
        <v>0</v>
      </c>
      <c r="AJ13" s="32">
        <f t="shared" si="11"/>
        <v>0</v>
      </c>
      <c r="AK13" s="31">
        <f t="shared" si="12"/>
        <v>0</v>
      </c>
      <c r="AL13" s="32">
        <f t="shared" si="13"/>
        <v>52.26</v>
      </c>
      <c r="AM13" s="32">
        <f t="shared" si="14"/>
        <v>67.17</v>
      </c>
      <c r="AN13" s="31">
        <f t="shared" si="15"/>
        <v>14.91</v>
      </c>
      <c r="AO13" s="32">
        <v>0</v>
      </c>
      <c r="AP13" s="32"/>
      <c r="AQ13" s="31">
        <f t="shared" si="16"/>
        <v>0</v>
      </c>
      <c r="AR13" s="32">
        <v>0</v>
      </c>
      <c r="AS13" s="32"/>
      <c r="AT13" s="31">
        <f t="shared" si="17"/>
        <v>0</v>
      </c>
      <c r="AU13" s="32">
        <v>0</v>
      </c>
      <c r="AV13" s="32"/>
      <c r="AW13" s="31">
        <f t="shared" si="18"/>
        <v>0</v>
      </c>
      <c r="AX13" s="32">
        <v>0</v>
      </c>
      <c r="AY13" s="32"/>
      <c r="AZ13" s="31">
        <f t="shared" si="19"/>
        <v>0</v>
      </c>
      <c r="BA13" s="32">
        <f t="shared" si="20"/>
        <v>0</v>
      </c>
      <c r="BB13" s="32">
        <f t="shared" si="21"/>
        <v>0</v>
      </c>
      <c r="BC13" s="31">
        <f t="shared" si="22"/>
        <v>0</v>
      </c>
      <c r="BD13" s="32">
        <v>0</v>
      </c>
      <c r="BE13" s="32">
        <v>0</v>
      </c>
      <c r="BF13" s="31">
        <v>0</v>
      </c>
      <c r="BG13" s="32">
        <f t="shared" si="23"/>
        <v>0</v>
      </c>
      <c r="BH13" s="32">
        <f t="shared" si="24"/>
        <v>0</v>
      </c>
      <c r="BI13" s="31">
        <f t="shared" si="25"/>
        <v>0</v>
      </c>
      <c r="BJ13" s="32">
        <f t="shared" si="26"/>
        <v>0</v>
      </c>
      <c r="BK13" s="32">
        <f t="shared" si="27"/>
        <v>0</v>
      </c>
      <c r="BL13" s="31">
        <f t="shared" si="28"/>
        <v>0</v>
      </c>
      <c r="BM13" s="32">
        <f t="shared" si="29"/>
        <v>0</v>
      </c>
      <c r="BN13" s="32">
        <f t="shared" si="30"/>
        <v>0</v>
      </c>
      <c r="BO13" s="31">
        <f t="shared" si="31"/>
        <v>0</v>
      </c>
      <c r="BP13" s="32">
        <f t="shared" si="32"/>
        <v>0</v>
      </c>
      <c r="BQ13" s="32">
        <f t="shared" si="33"/>
        <v>0</v>
      </c>
      <c r="BR13" s="31">
        <f t="shared" si="34"/>
        <v>0</v>
      </c>
      <c r="BS13" s="32">
        <f t="shared" si="35"/>
        <v>0</v>
      </c>
      <c r="BT13" s="32">
        <f t="shared" si="36"/>
        <v>0</v>
      </c>
      <c r="BU13" s="31">
        <f t="shared" si="37"/>
        <v>0</v>
      </c>
      <c r="BV13" s="32">
        <f t="shared" si="38"/>
        <v>0</v>
      </c>
      <c r="BW13" s="32">
        <f t="shared" si="39"/>
        <v>0</v>
      </c>
      <c r="BX13" s="31">
        <f t="shared" si="40"/>
        <v>0</v>
      </c>
      <c r="BY13" s="33">
        <f t="shared" si="41"/>
        <v>0</v>
      </c>
      <c r="BZ13" s="33">
        <f t="shared" si="42"/>
        <v>0</v>
      </c>
      <c r="CA13" s="35">
        <f t="shared" si="43"/>
        <v>0</v>
      </c>
      <c r="CB13" s="36">
        <f t="shared" si="44"/>
        <v>904.51</v>
      </c>
    </row>
    <row r="14" spans="1:80" s="8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18</v>
      </c>
      <c r="D14" s="32">
        <f t="shared" si="0"/>
        <v>16</v>
      </c>
      <c r="E14" s="32">
        <v>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3">
        <f>'ILK EKRAN D-K ÜCR'!J9</f>
        <v>0</v>
      </c>
      <c r="T14" s="33">
        <f>'ILK EKRAN D-K ÜCR'!K9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32">
        <f t="shared" si="4"/>
        <v>2924.96</v>
      </c>
      <c r="Y14" s="32">
        <f t="shared" si="5"/>
        <v>3760.32</v>
      </c>
      <c r="Z14" s="31">
        <f t="shared" si="6"/>
        <v>835.36</v>
      </c>
      <c r="AA14" s="31"/>
      <c r="AB14" s="31"/>
      <c r="AC14" s="31"/>
      <c r="AD14" s="33">
        <v>11.89</v>
      </c>
      <c r="AE14" s="32">
        <f t="shared" si="7"/>
        <v>190.24</v>
      </c>
      <c r="AF14" s="33">
        <v>15.28</v>
      </c>
      <c r="AG14" s="32">
        <f t="shared" si="8"/>
        <v>244.48</v>
      </c>
      <c r="AH14" s="34">
        <f t="shared" si="9"/>
        <v>54.24</v>
      </c>
      <c r="AI14" s="32">
        <f t="shared" si="10"/>
        <v>0</v>
      </c>
      <c r="AJ14" s="32">
        <f t="shared" si="11"/>
        <v>0</v>
      </c>
      <c r="AK14" s="31">
        <f t="shared" si="12"/>
        <v>0</v>
      </c>
      <c r="AL14" s="32">
        <f t="shared" si="13"/>
        <v>52.26</v>
      </c>
      <c r="AM14" s="32">
        <f t="shared" si="14"/>
        <v>67.17</v>
      </c>
      <c r="AN14" s="31">
        <f t="shared" si="15"/>
        <v>14.91</v>
      </c>
      <c r="AO14" s="32">
        <v>0</v>
      </c>
      <c r="AP14" s="32"/>
      <c r="AQ14" s="31">
        <f t="shared" si="16"/>
        <v>0</v>
      </c>
      <c r="AR14" s="32">
        <v>0</v>
      </c>
      <c r="AS14" s="32"/>
      <c r="AT14" s="31">
        <f t="shared" si="17"/>
        <v>0</v>
      </c>
      <c r="AU14" s="32">
        <v>0</v>
      </c>
      <c r="AV14" s="32"/>
      <c r="AW14" s="31">
        <f t="shared" si="18"/>
        <v>0</v>
      </c>
      <c r="AX14" s="32">
        <v>0</v>
      </c>
      <c r="AY14" s="32"/>
      <c r="AZ14" s="31">
        <f t="shared" si="19"/>
        <v>0</v>
      </c>
      <c r="BA14" s="32">
        <f t="shared" si="20"/>
        <v>0</v>
      </c>
      <c r="BB14" s="32">
        <f t="shared" si="21"/>
        <v>0</v>
      </c>
      <c r="BC14" s="31">
        <f t="shared" si="22"/>
        <v>0</v>
      </c>
      <c r="BD14" s="32">
        <v>0</v>
      </c>
      <c r="BE14" s="32">
        <v>0</v>
      </c>
      <c r="BF14" s="31">
        <v>0</v>
      </c>
      <c r="BG14" s="32">
        <f t="shared" si="23"/>
        <v>0</v>
      </c>
      <c r="BH14" s="32">
        <f t="shared" si="24"/>
        <v>0</v>
      </c>
      <c r="BI14" s="31">
        <f t="shared" si="25"/>
        <v>0</v>
      </c>
      <c r="BJ14" s="32">
        <f t="shared" si="26"/>
        <v>0</v>
      </c>
      <c r="BK14" s="32">
        <f t="shared" si="27"/>
        <v>0</v>
      </c>
      <c r="BL14" s="31">
        <f t="shared" si="28"/>
        <v>0</v>
      </c>
      <c r="BM14" s="32">
        <f t="shared" si="29"/>
        <v>0</v>
      </c>
      <c r="BN14" s="32">
        <f t="shared" si="30"/>
        <v>0</v>
      </c>
      <c r="BO14" s="31">
        <f t="shared" si="31"/>
        <v>0</v>
      </c>
      <c r="BP14" s="32">
        <f t="shared" si="32"/>
        <v>0</v>
      </c>
      <c r="BQ14" s="32">
        <f t="shared" si="33"/>
        <v>0</v>
      </c>
      <c r="BR14" s="31">
        <f t="shared" si="34"/>
        <v>0</v>
      </c>
      <c r="BS14" s="32">
        <f t="shared" si="35"/>
        <v>0</v>
      </c>
      <c r="BT14" s="32">
        <f t="shared" si="36"/>
        <v>0</v>
      </c>
      <c r="BU14" s="31">
        <f t="shared" si="37"/>
        <v>0</v>
      </c>
      <c r="BV14" s="32">
        <f t="shared" si="38"/>
        <v>0</v>
      </c>
      <c r="BW14" s="32">
        <f t="shared" si="39"/>
        <v>0</v>
      </c>
      <c r="BX14" s="31">
        <f t="shared" si="40"/>
        <v>0</v>
      </c>
      <c r="BY14" s="33">
        <f t="shared" si="41"/>
        <v>0</v>
      </c>
      <c r="BZ14" s="33">
        <f t="shared" si="42"/>
        <v>0</v>
      </c>
      <c r="CA14" s="35">
        <f t="shared" si="43"/>
        <v>0</v>
      </c>
      <c r="CB14" s="36">
        <f t="shared" si="44"/>
        <v>904.51</v>
      </c>
    </row>
    <row r="15" spans="1:80" s="8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18</v>
      </c>
      <c r="D15" s="32">
        <f t="shared" si="0"/>
        <v>16</v>
      </c>
      <c r="E15" s="32">
        <v>2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3">
        <f>'ILK EKRAN D-K ÜCR'!J10</f>
        <v>0</v>
      </c>
      <c r="T15" s="33">
        <f>'ILK EKRAN D-K ÜCR'!K10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32">
        <f t="shared" si="4"/>
        <v>2924.96</v>
      </c>
      <c r="Y15" s="32">
        <f t="shared" si="5"/>
        <v>3760.32</v>
      </c>
      <c r="Z15" s="31">
        <f t="shared" si="6"/>
        <v>835.36</v>
      </c>
      <c r="AA15" s="31"/>
      <c r="AB15" s="31"/>
      <c r="AC15" s="31"/>
      <c r="AD15" s="33">
        <v>11.89</v>
      </c>
      <c r="AE15" s="32">
        <f t="shared" si="7"/>
        <v>190.24</v>
      </c>
      <c r="AF15" s="33">
        <v>15.28</v>
      </c>
      <c r="AG15" s="32">
        <f t="shared" si="8"/>
        <v>244.48</v>
      </c>
      <c r="AH15" s="34">
        <f t="shared" si="9"/>
        <v>54.24</v>
      </c>
      <c r="AI15" s="32">
        <f t="shared" si="10"/>
        <v>0</v>
      </c>
      <c r="AJ15" s="32">
        <f t="shared" si="11"/>
        <v>0</v>
      </c>
      <c r="AK15" s="31">
        <f t="shared" si="12"/>
        <v>0</v>
      </c>
      <c r="AL15" s="32">
        <f t="shared" si="13"/>
        <v>52.26</v>
      </c>
      <c r="AM15" s="32">
        <f t="shared" si="14"/>
        <v>67.17</v>
      </c>
      <c r="AN15" s="31">
        <f t="shared" si="15"/>
        <v>14.91</v>
      </c>
      <c r="AO15" s="32">
        <v>0</v>
      </c>
      <c r="AP15" s="32"/>
      <c r="AQ15" s="31">
        <f t="shared" si="16"/>
        <v>0</v>
      </c>
      <c r="AR15" s="32">
        <v>0</v>
      </c>
      <c r="AS15" s="32"/>
      <c r="AT15" s="31">
        <f t="shared" si="17"/>
        <v>0</v>
      </c>
      <c r="AU15" s="32">
        <v>0</v>
      </c>
      <c r="AV15" s="32"/>
      <c r="AW15" s="31">
        <f t="shared" si="18"/>
        <v>0</v>
      </c>
      <c r="AX15" s="32">
        <v>0</v>
      </c>
      <c r="AY15" s="32"/>
      <c r="AZ15" s="31">
        <f t="shared" si="19"/>
        <v>0</v>
      </c>
      <c r="BA15" s="32">
        <f t="shared" si="20"/>
        <v>0</v>
      </c>
      <c r="BB15" s="32">
        <f t="shared" si="21"/>
        <v>0</v>
      </c>
      <c r="BC15" s="31">
        <f t="shared" si="22"/>
        <v>0</v>
      </c>
      <c r="BD15" s="32">
        <v>0</v>
      </c>
      <c r="BE15" s="32">
        <v>0</v>
      </c>
      <c r="BF15" s="31">
        <v>0</v>
      </c>
      <c r="BG15" s="32">
        <f t="shared" si="23"/>
        <v>0</v>
      </c>
      <c r="BH15" s="32">
        <f t="shared" si="24"/>
        <v>0</v>
      </c>
      <c r="BI15" s="31">
        <f t="shared" si="25"/>
        <v>0</v>
      </c>
      <c r="BJ15" s="32">
        <f t="shared" si="26"/>
        <v>0</v>
      </c>
      <c r="BK15" s="32">
        <f t="shared" si="27"/>
        <v>0</v>
      </c>
      <c r="BL15" s="31">
        <f t="shared" si="28"/>
        <v>0</v>
      </c>
      <c r="BM15" s="32">
        <f t="shared" si="29"/>
        <v>0</v>
      </c>
      <c r="BN15" s="32">
        <f t="shared" si="30"/>
        <v>0</v>
      </c>
      <c r="BO15" s="31">
        <f t="shared" si="31"/>
        <v>0</v>
      </c>
      <c r="BP15" s="32">
        <f t="shared" si="32"/>
        <v>0</v>
      </c>
      <c r="BQ15" s="32">
        <f t="shared" si="33"/>
        <v>0</v>
      </c>
      <c r="BR15" s="31">
        <f t="shared" si="34"/>
        <v>0</v>
      </c>
      <c r="BS15" s="32">
        <f t="shared" si="35"/>
        <v>0</v>
      </c>
      <c r="BT15" s="32">
        <f t="shared" si="36"/>
        <v>0</v>
      </c>
      <c r="BU15" s="31">
        <f t="shared" si="37"/>
        <v>0</v>
      </c>
      <c r="BV15" s="32">
        <f t="shared" si="38"/>
        <v>0</v>
      </c>
      <c r="BW15" s="32">
        <f t="shared" si="39"/>
        <v>0</v>
      </c>
      <c r="BX15" s="31">
        <f t="shared" si="40"/>
        <v>0</v>
      </c>
      <c r="BY15" s="33">
        <f t="shared" si="41"/>
        <v>0</v>
      </c>
      <c r="BZ15" s="33">
        <f t="shared" si="42"/>
        <v>0</v>
      </c>
      <c r="CA15" s="35">
        <f t="shared" si="43"/>
        <v>0</v>
      </c>
      <c r="CB15" s="36">
        <f t="shared" si="44"/>
        <v>904.51</v>
      </c>
    </row>
    <row r="16" spans="1:80" s="8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18</v>
      </c>
      <c r="D16" s="32">
        <f t="shared" si="0"/>
        <v>16</v>
      </c>
      <c r="E16" s="32">
        <v>2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3">
        <f>'ILK EKRAN D-K ÜCR'!J11</f>
        <v>0</v>
      </c>
      <c r="T16" s="33">
        <f>'ILK EKRAN D-K ÜCR'!K11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32">
        <f t="shared" si="4"/>
        <v>2924.96</v>
      </c>
      <c r="Y16" s="32">
        <f t="shared" si="5"/>
        <v>3760.32</v>
      </c>
      <c r="Z16" s="31">
        <f t="shared" si="6"/>
        <v>835.36</v>
      </c>
      <c r="AA16" s="31"/>
      <c r="AB16" s="31"/>
      <c r="AC16" s="31"/>
      <c r="AD16" s="33">
        <v>11.89</v>
      </c>
      <c r="AE16" s="32">
        <f t="shared" si="7"/>
        <v>190.24</v>
      </c>
      <c r="AF16" s="33">
        <v>15.28</v>
      </c>
      <c r="AG16" s="32">
        <f t="shared" si="8"/>
        <v>244.48</v>
      </c>
      <c r="AH16" s="34">
        <f t="shared" si="9"/>
        <v>54.24</v>
      </c>
      <c r="AI16" s="32">
        <f t="shared" si="10"/>
        <v>0</v>
      </c>
      <c r="AJ16" s="32">
        <f t="shared" si="11"/>
        <v>0</v>
      </c>
      <c r="AK16" s="31">
        <f t="shared" si="12"/>
        <v>0</v>
      </c>
      <c r="AL16" s="32">
        <f t="shared" si="13"/>
        <v>52.26</v>
      </c>
      <c r="AM16" s="32">
        <f t="shared" si="14"/>
        <v>67.17</v>
      </c>
      <c r="AN16" s="31">
        <f t="shared" si="15"/>
        <v>14.91</v>
      </c>
      <c r="AO16" s="32">
        <v>0</v>
      </c>
      <c r="AP16" s="32"/>
      <c r="AQ16" s="31">
        <f t="shared" si="16"/>
        <v>0</v>
      </c>
      <c r="AR16" s="32">
        <v>0</v>
      </c>
      <c r="AS16" s="32"/>
      <c r="AT16" s="31">
        <f t="shared" si="17"/>
        <v>0</v>
      </c>
      <c r="AU16" s="32">
        <v>0</v>
      </c>
      <c r="AV16" s="32"/>
      <c r="AW16" s="31">
        <f t="shared" si="18"/>
        <v>0</v>
      </c>
      <c r="AX16" s="32">
        <v>0</v>
      </c>
      <c r="AY16" s="32"/>
      <c r="AZ16" s="31">
        <f t="shared" si="19"/>
        <v>0</v>
      </c>
      <c r="BA16" s="32">
        <f t="shared" si="20"/>
        <v>0</v>
      </c>
      <c r="BB16" s="32">
        <f t="shared" si="21"/>
        <v>0</v>
      </c>
      <c r="BC16" s="31">
        <f t="shared" si="22"/>
        <v>0</v>
      </c>
      <c r="BD16" s="32">
        <v>0</v>
      </c>
      <c r="BE16" s="32">
        <v>0</v>
      </c>
      <c r="BF16" s="31">
        <v>0</v>
      </c>
      <c r="BG16" s="32">
        <f t="shared" si="23"/>
        <v>0</v>
      </c>
      <c r="BH16" s="32">
        <f t="shared" si="24"/>
        <v>0</v>
      </c>
      <c r="BI16" s="31">
        <f t="shared" si="25"/>
        <v>0</v>
      </c>
      <c r="BJ16" s="32">
        <f t="shared" si="26"/>
        <v>0</v>
      </c>
      <c r="BK16" s="32">
        <f t="shared" si="27"/>
        <v>0</v>
      </c>
      <c r="BL16" s="31">
        <f t="shared" si="28"/>
        <v>0</v>
      </c>
      <c r="BM16" s="32">
        <f t="shared" si="29"/>
        <v>0</v>
      </c>
      <c r="BN16" s="32">
        <f t="shared" si="30"/>
        <v>0</v>
      </c>
      <c r="BO16" s="31">
        <f t="shared" si="31"/>
        <v>0</v>
      </c>
      <c r="BP16" s="32">
        <f t="shared" si="32"/>
        <v>0</v>
      </c>
      <c r="BQ16" s="32">
        <f t="shared" si="33"/>
        <v>0</v>
      </c>
      <c r="BR16" s="31">
        <f t="shared" si="34"/>
        <v>0</v>
      </c>
      <c r="BS16" s="32">
        <f t="shared" si="35"/>
        <v>0</v>
      </c>
      <c r="BT16" s="32">
        <f t="shared" si="36"/>
        <v>0</v>
      </c>
      <c r="BU16" s="31">
        <f t="shared" si="37"/>
        <v>0</v>
      </c>
      <c r="BV16" s="32">
        <f t="shared" si="38"/>
        <v>0</v>
      </c>
      <c r="BW16" s="32">
        <f t="shared" si="39"/>
        <v>0</v>
      </c>
      <c r="BX16" s="31">
        <f t="shared" si="40"/>
        <v>0</v>
      </c>
      <c r="BY16" s="33">
        <f t="shared" si="41"/>
        <v>0</v>
      </c>
      <c r="BZ16" s="33">
        <f t="shared" si="42"/>
        <v>0</v>
      </c>
      <c r="CA16" s="35">
        <f t="shared" si="43"/>
        <v>0</v>
      </c>
      <c r="CB16" s="36">
        <f t="shared" si="44"/>
        <v>904.51</v>
      </c>
    </row>
    <row r="17" spans="1:80" s="8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18</v>
      </c>
      <c r="D17" s="32">
        <f t="shared" si="0"/>
        <v>16</v>
      </c>
      <c r="E17" s="32">
        <v>2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3">
        <f>'ILK EKRAN D-K ÜCR'!J12</f>
        <v>0</v>
      </c>
      <c r="T17" s="33">
        <f>'ILK EKRAN D-K ÜCR'!K12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32">
        <f t="shared" si="4"/>
        <v>2924.96</v>
      </c>
      <c r="Y17" s="32">
        <f t="shared" si="5"/>
        <v>3760.32</v>
      </c>
      <c r="Z17" s="31">
        <f t="shared" si="6"/>
        <v>835.36</v>
      </c>
      <c r="AA17" s="31"/>
      <c r="AB17" s="31"/>
      <c r="AC17" s="31"/>
      <c r="AD17" s="33">
        <v>11.89</v>
      </c>
      <c r="AE17" s="32">
        <f t="shared" si="7"/>
        <v>190.24</v>
      </c>
      <c r="AF17" s="33">
        <v>15.28</v>
      </c>
      <c r="AG17" s="32">
        <f t="shared" si="8"/>
        <v>244.48</v>
      </c>
      <c r="AH17" s="34">
        <f t="shared" si="9"/>
        <v>54.24</v>
      </c>
      <c r="AI17" s="32">
        <f t="shared" si="10"/>
        <v>0</v>
      </c>
      <c r="AJ17" s="32">
        <f t="shared" si="11"/>
        <v>0</v>
      </c>
      <c r="AK17" s="31">
        <f t="shared" si="12"/>
        <v>0</v>
      </c>
      <c r="AL17" s="32">
        <f t="shared" si="13"/>
        <v>52.26</v>
      </c>
      <c r="AM17" s="32">
        <f t="shared" si="14"/>
        <v>67.17</v>
      </c>
      <c r="AN17" s="31">
        <f t="shared" si="15"/>
        <v>14.91</v>
      </c>
      <c r="AO17" s="32">
        <v>0</v>
      </c>
      <c r="AP17" s="32"/>
      <c r="AQ17" s="31">
        <f t="shared" si="16"/>
        <v>0</v>
      </c>
      <c r="AR17" s="32">
        <v>0</v>
      </c>
      <c r="AS17" s="32"/>
      <c r="AT17" s="31">
        <f t="shared" si="17"/>
        <v>0</v>
      </c>
      <c r="AU17" s="32">
        <v>0</v>
      </c>
      <c r="AV17" s="32"/>
      <c r="AW17" s="31">
        <f t="shared" si="18"/>
        <v>0</v>
      </c>
      <c r="AX17" s="32">
        <v>0</v>
      </c>
      <c r="AY17" s="32"/>
      <c r="AZ17" s="31">
        <f t="shared" si="19"/>
        <v>0</v>
      </c>
      <c r="BA17" s="32">
        <f t="shared" si="20"/>
        <v>0</v>
      </c>
      <c r="BB17" s="32">
        <f t="shared" si="21"/>
        <v>0</v>
      </c>
      <c r="BC17" s="31">
        <f t="shared" si="22"/>
        <v>0</v>
      </c>
      <c r="BD17" s="32">
        <v>0</v>
      </c>
      <c r="BE17" s="32">
        <v>0</v>
      </c>
      <c r="BF17" s="31">
        <v>0</v>
      </c>
      <c r="BG17" s="32">
        <f t="shared" si="23"/>
        <v>0</v>
      </c>
      <c r="BH17" s="32">
        <f t="shared" si="24"/>
        <v>0</v>
      </c>
      <c r="BI17" s="31">
        <f t="shared" si="25"/>
        <v>0</v>
      </c>
      <c r="BJ17" s="32">
        <f t="shared" si="26"/>
        <v>0</v>
      </c>
      <c r="BK17" s="32">
        <f t="shared" si="27"/>
        <v>0</v>
      </c>
      <c r="BL17" s="31">
        <f t="shared" si="28"/>
        <v>0</v>
      </c>
      <c r="BM17" s="32">
        <f t="shared" si="29"/>
        <v>0</v>
      </c>
      <c r="BN17" s="32">
        <f t="shared" si="30"/>
        <v>0</v>
      </c>
      <c r="BO17" s="31">
        <f t="shared" si="31"/>
        <v>0</v>
      </c>
      <c r="BP17" s="32">
        <f t="shared" si="32"/>
        <v>0</v>
      </c>
      <c r="BQ17" s="32">
        <f t="shared" si="33"/>
        <v>0</v>
      </c>
      <c r="BR17" s="31">
        <f t="shared" si="34"/>
        <v>0</v>
      </c>
      <c r="BS17" s="32">
        <f t="shared" si="35"/>
        <v>0</v>
      </c>
      <c r="BT17" s="32">
        <f t="shared" si="36"/>
        <v>0</v>
      </c>
      <c r="BU17" s="31">
        <f t="shared" si="37"/>
        <v>0</v>
      </c>
      <c r="BV17" s="32">
        <f t="shared" si="38"/>
        <v>0</v>
      </c>
      <c r="BW17" s="32">
        <f t="shared" si="39"/>
        <v>0</v>
      </c>
      <c r="BX17" s="31">
        <f t="shared" si="40"/>
        <v>0</v>
      </c>
      <c r="BY17" s="33">
        <f t="shared" si="41"/>
        <v>0</v>
      </c>
      <c r="BZ17" s="33">
        <f t="shared" si="42"/>
        <v>0</v>
      </c>
      <c r="CA17" s="35">
        <f t="shared" si="43"/>
        <v>0</v>
      </c>
      <c r="CB17" s="36">
        <f t="shared" si="44"/>
        <v>904.51</v>
      </c>
    </row>
    <row r="18" spans="1:80" s="8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18</v>
      </c>
      <c r="D18" s="32">
        <f t="shared" si="0"/>
        <v>16</v>
      </c>
      <c r="E18" s="32">
        <v>2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>
        <f>'ILK EKRAN D-K ÜCR'!J13</f>
        <v>0</v>
      </c>
      <c r="T18" s="33">
        <f>'ILK EKRAN D-K ÜCR'!K13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32">
        <f t="shared" si="4"/>
        <v>2924.96</v>
      </c>
      <c r="Y18" s="32">
        <f t="shared" si="5"/>
        <v>3760.32</v>
      </c>
      <c r="Z18" s="31">
        <f t="shared" si="6"/>
        <v>835.36</v>
      </c>
      <c r="AA18" s="31"/>
      <c r="AB18" s="31"/>
      <c r="AC18" s="31"/>
      <c r="AD18" s="33">
        <v>11.89</v>
      </c>
      <c r="AE18" s="32">
        <f t="shared" si="7"/>
        <v>190.24</v>
      </c>
      <c r="AF18" s="33">
        <v>15.28</v>
      </c>
      <c r="AG18" s="32">
        <f t="shared" si="8"/>
        <v>244.48</v>
      </c>
      <c r="AH18" s="34">
        <f t="shared" si="9"/>
        <v>54.24</v>
      </c>
      <c r="AI18" s="32">
        <f t="shared" si="10"/>
        <v>0</v>
      </c>
      <c r="AJ18" s="32">
        <f t="shared" si="11"/>
        <v>0</v>
      </c>
      <c r="AK18" s="31">
        <f t="shared" si="12"/>
        <v>0</v>
      </c>
      <c r="AL18" s="32">
        <f t="shared" si="13"/>
        <v>52.26</v>
      </c>
      <c r="AM18" s="32">
        <f t="shared" si="14"/>
        <v>67.17</v>
      </c>
      <c r="AN18" s="31">
        <f t="shared" si="15"/>
        <v>14.91</v>
      </c>
      <c r="AO18" s="32">
        <v>0</v>
      </c>
      <c r="AP18" s="32"/>
      <c r="AQ18" s="31">
        <f t="shared" si="16"/>
        <v>0</v>
      </c>
      <c r="AR18" s="32">
        <v>0</v>
      </c>
      <c r="AS18" s="32"/>
      <c r="AT18" s="31">
        <f t="shared" si="17"/>
        <v>0</v>
      </c>
      <c r="AU18" s="32">
        <v>0</v>
      </c>
      <c r="AV18" s="32"/>
      <c r="AW18" s="31">
        <f t="shared" si="18"/>
        <v>0</v>
      </c>
      <c r="AX18" s="32">
        <v>0</v>
      </c>
      <c r="AY18" s="32"/>
      <c r="AZ18" s="31">
        <f t="shared" si="19"/>
        <v>0</v>
      </c>
      <c r="BA18" s="32">
        <f t="shared" si="20"/>
        <v>0</v>
      </c>
      <c r="BB18" s="32">
        <f t="shared" si="21"/>
        <v>0</v>
      </c>
      <c r="BC18" s="31">
        <f t="shared" si="22"/>
        <v>0</v>
      </c>
      <c r="BD18" s="32">
        <v>0</v>
      </c>
      <c r="BE18" s="32">
        <v>0</v>
      </c>
      <c r="BF18" s="31">
        <v>0</v>
      </c>
      <c r="BG18" s="32">
        <f t="shared" si="23"/>
        <v>0</v>
      </c>
      <c r="BH18" s="32">
        <f t="shared" si="24"/>
        <v>0</v>
      </c>
      <c r="BI18" s="31">
        <f t="shared" si="25"/>
        <v>0</v>
      </c>
      <c r="BJ18" s="32">
        <f t="shared" si="26"/>
        <v>0</v>
      </c>
      <c r="BK18" s="32">
        <f t="shared" si="27"/>
        <v>0</v>
      </c>
      <c r="BL18" s="31">
        <f t="shared" si="28"/>
        <v>0</v>
      </c>
      <c r="BM18" s="32">
        <f t="shared" si="29"/>
        <v>0</v>
      </c>
      <c r="BN18" s="32">
        <f t="shared" si="30"/>
        <v>0</v>
      </c>
      <c r="BO18" s="31">
        <f t="shared" si="31"/>
        <v>0</v>
      </c>
      <c r="BP18" s="32">
        <f t="shared" si="32"/>
        <v>0</v>
      </c>
      <c r="BQ18" s="32">
        <f t="shared" si="33"/>
        <v>0</v>
      </c>
      <c r="BR18" s="31">
        <f t="shared" si="34"/>
        <v>0</v>
      </c>
      <c r="BS18" s="32">
        <f t="shared" si="35"/>
        <v>0</v>
      </c>
      <c r="BT18" s="32">
        <f t="shared" si="36"/>
        <v>0</v>
      </c>
      <c r="BU18" s="31">
        <f t="shared" si="37"/>
        <v>0</v>
      </c>
      <c r="BV18" s="32">
        <f t="shared" si="38"/>
        <v>0</v>
      </c>
      <c r="BW18" s="32">
        <f t="shared" si="39"/>
        <v>0</v>
      </c>
      <c r="BX18" s="31">
        <f t="shared" si="40"/>
        <v>0</v>
      </c>
      <c r="BY18" s="33">
        <f t="shared" si="41"/>
        <v>0</v>
      </c>
      <c r="BZ18" s="33">
        <f t="shared" si="42"/>
        <v>0</v>
      </c>
      <c r="CA18" s="35">
        <f t="shared" si="43"/>
        <v>0</v>
      </c>
      <c r="CB18" s="36">
        <f t="shared" si="44"/>
        <v>904.51</v>
      </c>
    </row>
    <row r="19" spans="1:80" s="8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18</v>
      </c>
      <c r="D19" s="32">
        <f t="shared" ref="D19:D30" si="45">C19-E19-F19-G19-H19-I19-J19</f>
        <v>16</v>
      </c>
      <c r="E19" s="32">
        <v>2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>
        <f>'ILK EKRAN D-K ÜCR'!J14</f>
        <v>0</v>
      </c>
      <c r="T19" s="33">
        <f>'ILK EKRAN D-K ÜCR'!K14</f>
        <v>0</v>
      </c>
      <c r="U19" s="32">
        <f t="shared" ref="U19:U26" si="46">S19*C19</f>
        <v>0</v>
      </c>
      <c r="V19" s="32">
        <f t="shared" ref="V19:V26" si="47">C19*T19</f>
        <v>0</v>
      </c>
      <c r="W19" s="31">
        <f t="shared" ref="W19:W26" si="48">V19-U19</f>
        <v>0</v>
      </c>
      <c r="X19" s="32">
        <f t="shared" si="4"/>
        <v>2924.96</v>
      </c>
      <c r="Y19" s="32">
        <f t="shared" si="5"/>
        <v>3760.32</v>
      </c>
      <c r="Z19" s="31">
        <f t="shared" si="6"/>
        <v>835.36</v>
      </c>
      <c r="AA19" s="31"/>
      <c r="AB19" s="31"/>
      <c r="AC19" s="31"/>
      <c r="AD19" s="33">
        <v>11.89</v>
      </c>
      <c r="AE19" s="32">
        <f t="shared" si="7"/>
        <v>190.24</v>
      </c>
      <c r="AF19" s="33">
        <v>15.28</v>
      </c>
      <c r="AG19" s="32">
        <f t="shared" si="8"/>
        <v>244.48</v>
      </c>
      <c r="AH19" s="34">
        <f t="shared" si="9"/>
        <v>54.24</v>
      </c>
      <c r="AI19" s="32">
        <f t="shared" si="10"/>
        <v>0</v>
      </c>
      <c r="AJ19" s="32">
        <f t="shared" si="11"/>
        <v>0</v>
      </c>
      <c r="AK19" s="31">
        <f t="shared" si="12"/>
        <v>0</v>
      </c>
      <c r="AL19" s="32">
        <f t="shared" si="13"/>
        <v>52.26</v>
      </c>
      <c r="AM19" s="32">
        <f t="shared" si="14"/>
        <v>67.17</v>
      </c>
      <c r="AN19" s="31">
        <f t="shared" si="15"/>
        <v>14.91</v>
      </c>
      <c r="AO19" s="32">
        <v>0</v>
      </c>
      <c r="AP19" s="32"/>
      <c r="AQ19" s="31">
        <f t="shared" si="16"/>
        <v>0</v>
      </c>
      <c r="AR19" s="32">
        <v>0</v>
      </c>
      <c r="AS19" s="32"/>
      <c r="AT19" s="31">
        <f t="shared" si="17"/>
        <v>0</v>
      </c>
      <c r="AU19" s="32">
        <v>0</v>
      </c>
      <c r="AV19" s="32"/>
      <c r="AW19" s="31">
        <f t="shared" si="18"/>
        <v>0</v>
      </c>
      <c r="AX19" s="32">
        <v>0</v>
      </c>
      <c r="AY19" s="32"/>
      <c r="AZ19" s="31">
        <f t="shared" si="19"/>
        <v>0</v>
      </c>
      <c r="BA19" s="32">
        <f t="shared" si="20"/>
        <v>0</v>
      </c>
      <c r="BB19" s="32">
        <f t="shared" si="21"/>
        <v>0</v>
      </c>
      <c r="BC19" s="31">
        <f t="shared" si="22"/>
        <v>0</v>
      </c>
      <c r="BD19" s="32">
        <v>0</v>
      </c>
      <c r="BE19" s="32">
        <v>0</v>
      </c>
      <c r="BF19" s="31">
        <v>0</v>
      </c>
      <c r="BG19" s="32">
        <f t="shared" si="23"/>
        <v>0</v>
      </c>
      <c r="BH19" s="32">
        <f t="shared" si="24"/>
        <v>0</v>
      </c>
      <c r="BI19" s="31">
        <f t="shared" si="25"/>
        <v>0</v>
      </c>
      <c r="BJ19" s="32">
        <f t="shared" si="26"/>
        <v>0</v>
      </c>
      <c r="BK19" s="32">
        <f t="shared" si="27"/>
        <v>0</v>
      </c>
      <c r="BL19" s="31">
        <f t="shared" si="28"/>
        <v>0</v>
      </c>
      <c r="BM19" s="32">
        <f t="shared" si="29"/>
        <v>0</v>
      </c>
      <c r="BN19" s="32">
        <f t="shared" si="30"/>
        <v>0</v>
      </c>
      <c r="BO19" s="31">
        <f t="shared" si="31"/>
        <v>0</v>
      </c>
      <c r="BP19" s="32">
        <f t="shared" si="32"/>
        <v>0</v>
      </c>
      <c r="BQ19" s="32">
        <f t="shared" si="33"/>
        <v>0</v>
      </c>
      <c r="BR19" s="31">
        <f t="shared" si="34"/>
        <v>0</v>
      </c>
      <c r="BS19" s="32">
        <f t="shared" si="35"/>
        <v>0</v>
      </c>
      <c r="BT19" s="32">
        <f t="shared" si="36"/>
        <v>0</v>
      </c>
      <c r="BU19" s="31">
        <f t="shared" si="37"/>
        <v>0</v>
      </c>
      <c r="BV19" s="32">
        <f t="shared" si="38"/>
        <v>0</v>
      </c>
      <c r="BW19" s="32">
        <f t="shared" si="39"/>
        <v>0</v>
      </c>
      <c r="BX19" s="31">
        <f t="shared" si="40"/>
        <v>0</v>
      </c>
      <c r="BY19" s="33">
        <f t="shared" si="41"/>
        <v>0</v>
      </c>
      <c r="BZ19" s="33">
        <f t="shared" si="42"/>
        <v>0</v>
      </c>
      <c r="CA19" s="35">
        <f t="shared" si="43"/>
        <v>0</v>
      </c>
      <c r="CB19" s="36">
        <f t="shared" si="44"/>
        <v>904.51</v>
      </c>
    </row>
    <row r="20" spans="1:80" s="8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18</v>
      </c>
      <c r="D20" s="32">
        <f t="shared" si="45"/>
        <v>16</v>
      </c>
      <c r="E20" s="32">
        <v>2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3">
        <f>'ILK EKRAN D-K ÜCR'!J15</f>
        <v>0</v>
      </c>
      <c r="T20" s="33">
        <f>'ILK EKRAN D-K ÜCR'!K15</f>
        <v>0</v>
      </c>
      <c r="U20" s="32">
        <f t="shared" si="46"/>
        <v>0</v>
      </c>
      <c r="V20" s="32">
        <f t="shared" si="47"/>
        <v>0</v>
      </c>
      <c r="W20" s="31">
        <f t="shared" si="48"/>
        <v>0</v>
      </c>
      <c r="X20" s="32">
        <f t="shared" si="4"/>
        <v>2924.96</v>
      </c>
      <c r="Y20" s="32">
        <f t="shared" si="5"/>
        <v>3760.32</v>
      </c>
      <c r="Z20" s="31">
        <f t="shared" si="6"/>
        <v>835.36</v>
      </c>
      <c r="AA20" s="31"/>
      <c r="AB20" s="31"/>
      <c r="AC20" s="31"/>
      <c r="AD20" s="33">
        <v>11.89</v>
      </c>
      <c r="AE20" s="32">
        <f t="shared" si="7"/>
        <v>190.24</v>
      </c>
      <c r="AF20" s="33">
        <v>15.28</v>
      </c>
      <c r="AG20" s="32">
        <f t="shared" si="8"/>
        <v>244.48</v>
      </c>
      <c r="AH20" s="34">
        <f t="shared" si="9"/>
        <v>54.24</v>
      </c>
      <c r="AI20" s="32">
        <f t="shared" si="10"/>
        <v>0</v>
      </c>
      <c r="AJ20" s="32">
        <f t="shared" si="11"/>
        <v>0</v>
      </c>
      <c r="AK20" s="31">
        <f t="shared" si="12"/>
        <v>0</v>
      </c>
      <c r="AL20" s="32">
        <f t="shared" si="13"/>
        <v>52.26</v>
      </c>
      <c r="AM20" s="32">
        <f t="shared" si="14"/>
        <v>67.17</v>
      </c>
      <c r="AN20" s="31">
        <f t="shared" si="15"/>
        <v>14.91</v>
      </c>
      <c r="AO20" s="32">
        <v>0</v>
      </c>
      <c r="AP20" s="32"/>
      <c r="AQ20" s="31">
        <f t="shared" si="16"/>
        <v>0</v>
      </c>
      <c r="AR20" s="32">
        <v>0</v>
      </c>
      <c r="AS20" s="32"/>
      <c r="AT20" s="31">
        <f t="shared" si="17"/>
        <v>0</v>
      </c>
      <c r="AU20" s="32">
        <v>0</v>
      </c>
      <c r="AV20" s="32"/>
      <c r="AW20" s="31">
        <f t="shared" si="18"/>
        <v>0</v>
      </c>
      <c r="AX20" s="32">
        <v>0</v>
      </c>
      <c r="AY20" s="32"/>
      <c r="AZ20" s="31">
        <f t="shared" si="19"/>
        <v>0</v>
      </c>
      <c r="BA20" s="32">
        <f t="shared" si="20"/>
        <v>0</v>
      </c>
      <c r="BB20" s="32">
        <f t="shared" si="21"/>
        <v>0</v>
      </c>
      <c r="BC20" s="31">
        <f t="shared" si="22"/>
        <v>0</v>
      </c>
      <c r="BD20" s="32">
        <v>0</v>
      </c>
      <c r="BE20" s="32">
        <v>0</v>
      </c>
      <c r="BF20" s="31">
        <v>0</v>
      </c>
      <c r="BG20" s="32">
        <f t="shared" si="23"/>
        <v>0</v>
      </c>
      <c r="BH20" s="32">
        <f t="shared" si="24"/>
        <v>0</v>
      </c>
      <c r="BI20" s="31">
        <f t="shared" si="25"/>
        <v>0</v>
      </c>
      <c r="BJ20" s="32">
        <f t="shared" si="26"/>
        <v>0</v>
      </c>
      <c r="BK20" s="32">
        <f t="shared" si="27"/>
        <v>0</v>
      </c>
      <c r="BL20" s="31">
        <f t="shared" si="28"/>
        <v>0</v>
      </c>
      <c r="BM20" s="32">
        <f t="shared" si="29"/>
        <v>0</v>
      </c>
      <c r="BN20" s="32">
        <f t="shared" si="30"/>
        <v>0</v>
      </c>
      <c r="BO20" s="31">
        <f t="shared" si="31"/>
        <v>0</v>
      </c>
      <c r="BP20" s="32">
        <f t="shared" si="32"/>
        <v>0</v>
      </c>
      <c r="BQ20" s="32">
        <f t="shared" si="33"/>
        <v>0</v>
      </c>
      <c r="BR20" s="31">
        <f t="shared" si="34"/>
        <v>0</v>
      </c>
      <c r="BS20" s="32">
        <f t="shared" si="35"/>
        <v>0</v>
      </c>
      <c r="BT20" s="32">
        <f t="shared" si="36"/>
        <v>0</v>
      </c>
      <c r="BU20" s="31">
        <f t="shared" si="37"/>
        <v>0</v>
      </c>
      <c r="BV20" s="32">
        <f t="shared" si="38"/>
        <v>0</v>
      </c>
      <c r="BW20" s="32">
        <f t="shared" si="39"/>
        <v>0</v>
      </c>
      <c r="BX20" s="31">
        <f t="shared" si="40"/>
        <v>0</v>
      </c>
      <c r="BY20" s="33">
        <f t="shared" si="41"/>
        <v>0</v>
      </c>
      <c r="BZ20" s="33">
        <f t="shared" si="42"/>
        <v>0</v>
      </c>
      <c r="CA20" s="35">
        <f t="shared" si="43"/>
        <v>0</v>
      </c>
      <c r="CB20" s="36">
        <f t="shared" si="44"/>
        <v>904.51</v>
      </c>
    </row>
    <row r="21" spans="1:80" s="8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18</v>
      </c>
      <c r="D21" s="32">
        <f t="shared" si="45"/>
        <v>16</v>
      </c>
      <c r="E21" s="32">
        <v>2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>
        <f>'ILK EKRAN D-K ÜCR'!J16</f>
        <v>0</v>
      </c>
      <c r="T21" s="33">
        <f>'ILK EKRAN D-K ÜCR'!K16</f>
        <v>0</v>
      </c>
      <c r="U21" s="32">
        <f t="shared" si="46"/>
        <v>0</v>
      </c>
      <c r="V21" s="32">
        <f t="shared" si="47"/>
        <v>0</v>
      </c>
      <c r="W21" s="31">
        <f t="shared" si="48"/>
        <v>0</v>
      </c>
      <c r="X21" s="32">
        <f t="shared" si="4"/>
        <v>2924.96</v>
      </c>
      <c r="Y21" s="32">
        <f t="shared" si="5"/>
        <v>3760.32</v>
      </c>
      <c r="Z21" s="31">
        <f t="shared" si="6"/>
        <v>835.36</v>
      </c>
      <c r="AA21" s="31"/>
      <c r="AB21" s="31"/>
      <c r="AC21" s="31"/>
      <c r="AD21" s="33">
        <v>11.89</v>
      </c>
      <c r="AE21" s="32">
        <f t="shared" si="7"/>
        <v>190.24</v>
      </c>
      <c r="AF21" s="33">
        <v>15.28</v>
      </c>
      <c r="AG21" s="32">
        <f t="shared" si="8"/>
        <v>244.48</v>
      </c>
      <c r="AH21" s="34">
        <f t="shared" si="9"/>
        <v>54.24</v>
      </c>
      <c r="AI21" s="32">
        <f t="shared" si="10"/>
        <v>0</v>
      </c>
      <c r="AJ21" s="32">
        <f t="shared" si="11"/>
        <v>0</v>
      </c>
      <c r="AK21" s="31">
        <f t="shared" si="12"/>
        <v>0</v>
      </c>
      <c r="AL21" s="32">
        <f t="shared" si="13"/>
        <v>52.26</v>
      </c>
      <c r="AM21" s="32">
        <f t="shared" si="14"/>
        <v>67.17</v>
      </c>
      <c r="AN21" s="31">
        <f t="shared" si="15"/>
        <v>14.91</v>
      </c>
      <c r="AO21" s="32">
        <v>0</v>
      </c>
      <c r="AP21" s="32"/>
      <c r="AQ21" s="31">
        <f t="shared" si="16"/>
        <v>0</v>
      </c>
      <c r="AR21" s="32">
        <v>0</v>
      </c>
      <c r="AS21" s="32"/>
      <c r="AT21" s="31">
        <f t="shared" si="17"/>
        <v>0</v>
      </c>
      <c r="AU21" s="32">
        <v>0</v>
      </c>
      <c r="AV21" s="32"/>
      <c r="AW21" s="31">
        <f t="shared" si="18"/>
        <v>0</v>
      </c>
      <c r="AX21" s="32">
        <v>0</v>
      </c>
      <c r="AY21" s="32"/>
      <c r="AZ21" s="31">
        <f t="shared" si="19"/>
        <v>0</v>
      </c>
      <c r="BA21" s="32">
        <f t="shared" si="20"/>
        <v>0</v>
      </c>
      <c r="BB21" s="32">
        <f t="shared" si="21"/>
        <v>0</v>
      </c>
      <c r="BC21" s="31">
        <f t="shared" si="22"/>
        <v>0</v>
      </c>
      <c r="BD21" s="32">
        <v>0</v>
      </c>
      <c r="BE21" s="32">
        <v>0</v>
      </c>
      <c r="BF21" s="31">
        <v>0</v>
      </c>
      <c r="BG21" s="32">
        <f t="shared" si="23"/>
        <v>0</v>
      </c>
      <c r="BH21" s="32">
        <f t="shared" si="24"/>
        <v>0</v>
      </c>
      <c r="BI21" s="31">
        <f t="shared" si="25"/>
        <v>0</v>
      </c>
      <c r="BJ21" s="32">
        <f t="shared" si="26"/>
        <v>0</v>
      </c>
      <c r="BK21" s="32">
        <f t="shared" si="27"/>
        <v>0</v>
      </c>
      <c r="BL21" s="31">
        <f t="shared" si="28"/>
        <v>0</v>
      </c>
      <c r="BM21" s="32">
        <f t="shared" si="29"/>
        <v>0</v>
      </c>
      <c r="BN21" s="32">
        <f t="shared" si="30"/>
        <v>0</v>
      </c>
      <c r="BO21" s="31">
        <f t="shared" si="31"/>
        <v>0</v>
      </c>
      <c r="BP21" s="32">
        <f t="shared" si="32"/>
        <v>0</v>
      </c>
      <c r="BQ21" s="32">
        <f t="shared" si="33"/>
        <v>0</v>
      </c>
      <c r="BR21" s="31">
        <f t="shared" si="34"/>
        <v>0</v>
      </c>
      <c r="BS21" s="32">
        <f t="shared" si="35"/>
        <v>0</v>
      </c>
      <c r="BT21" s="32">
        <f t="shared" si="36"/>
        <v>0</v>
      </c>
      <c r="BU21" s="31">
        <f t="shared" si="37"/>
        <v>0</v>
      </c>
      <c r="BV21" s="32">
        <f t="shared" si="38"/>
        <v>0</v>
      </c>
      <c r="BW21" s="32">
        <f t="shared" si="39"/>
        <v>0</v>
      </c>
      <c r="BX21" s="31">
        <f t="shared" si="40"/>
        <v>0</v>
      </c>
      <c r="BY21" s="33">
        <f t="shared" si="41"/>
        <v>0</v>
      </c>
      <c r="BZ21" s="33">
        <f t="shared" si="42"/>
        <v>0</v>
      </c>
      <c r="CA21" s="35">
        <f t="shared" si="43"/>
        <v>0</v>
      </c>
      <c r="CB21" s="36">
        <f t="shared" si="44"/>
        <v>904.51</v>
      </c>
    </row>
    <row r="22" spans="1:80" s="8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18</v>
      </c>
      <c r="D22" s="32">
        <f t="shared" si="45"/>
        <v>16</v>
      </c>
      <c r="E22" s="32">
        <v>2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>
        <f>'ILK EKRAN D-K ÜCR'!J17</f>
        <v>0</v>
      </c>
      <c r="T22" s="33">
        <f>'ILK EKRAN D-K ÜCR'!K17</f>
        <v>0</v>
      </c>
      <c r="U22" s="32">
        <f t="shared" si="46"/>
        <v>0</v>
      </c>
      <c r="V22" s="32">
        <f t="shared" si="47"/>
        <v>0</v>
      </c>
      <c r="W22" s="31">
        <f t="shared" si="48"/>
        <v>0</v>
      </c>
      <c r="X22" s="32">
        <f t="shared" si="4"/>
        <v>2924.96</v>
      </c>
      <c r="Y22" s="32">
        <f t="shared" si="5"/>
        <v>3760.32</v>
      </c>
      <c r="Z22" s="31">
        <f t="shared" si="6"/>
        <v>835.36</v>
      </c>
      <c r="AA22" s="31"/>
      <c r="AB22" s="31"/>
      <c r="AC22" s="31"/>
      <c r="AD22" s="33">
        <v>11.89</v>
      </c>
      <c r="AE22" s="32">
        <f t="shared" si="7"/>
        <v>190.24</v>
      </c>
      <c r="AF22" s="33">
        <v>15.28</v>
      </c>
      <c r="AG22" s="32">
        <f t="shared" si="8"/>
        <v>244.48</v>
      </c>
      <c r="AH22" s="34">
        <f t="shared" si="9"/>
        <v>54.24</v>
      </c>
      <c r="AI22" s="32">
        <f t="shared" si="10"/>
        <v>0</v>
      </c>
      <c r="AJ22" s="32">
        <f t="shared" si="11"/>
        <v>0</v>
      </c>
      <c r="AK22" s="31">
        <f t="shared" si="12"/>
        <v>0</v>
      </c>
      <c r="AL22" s="32">
        <f t="shared" si="13"/>
        <v>52.26</v>
      </c>
      <c r="AM22" s="32">
        <f t="shared" si="14"/>
        <v>67.17</v>
      </c>
      <c r="AN22" s="31">
        <f t="shared" si="15"/>
        <v>14.91</v>
      </c>
      <c r="AO22" s="32">
        <v>0</v>
      </c>
      <c r="AP22" s="32"/>
      <c r="AQ22" s="31">
        <f t="shared" si="16"/>
        <v>0</v>
      </c>
      <c r="AR22" s="32">
        <v>0</v>
      </c>
      <c r="AS22" s="32"/>
      <c r="AT22" s="31">
        <f t="shared" si="17"/>
        <v>0</v>
      </c>
      <c r="AU22" s="32">
        <v>0</v>
      </c>
      <c r="AV22" s="32"/>
      <c r="AW22" s="31">
        <f t="shared" si="18"/>
        <v>0</v>
      </c>
      <c r="AX22" s="32">
        <v>0</v>
      </c>
      <c r="AY22" s="32"/>
      <c r="AZ22" s="31">
        <f t="shared" si="19"/>
        <v>0</v>
      </c>
      <c r="BA22" s="32">
        <f t="shared" si="20"/>
        <v>0</v>
      </c>
      <c r="BB22" s="32">
        <f t="shared" si="21"/>
        <v>0</v>
      </c>
      <c r="BC22" s="31">
        <f t="shared" si="22"/>
        <v>0</v>
      </c>
      <c r="BD22" s="32">
        <v>0</v>
      </c>
      <c r="BE22" s="32">
        <v>0</v>
      </c>
      <c r="BF22" s="31">
        <v>0</v>
      </c>
      <c r="BG22" s="32">
        <f t="shared" si="23"/>
        <v>0</v>
      </c>
      <c r="BH22" s="32">
        <f t="shared" si="24"/>
        <v>0</v>
      </c>
      <c r="BI22" s="31">
        <f t="shared" si="25"/>
        <v>0</v>
      </c>
      <c r="BJ22" s="32">
        <f t="shared" si="26"/>
        <v>0</v>
      </c>
      <c r="BK22" s="32">
        <f t="shared" si="27"/>
        <v>0</v>
      </c>
      <c r="BL22" s="31">
        <f t="shared" si="28"/>
        <v>0</v>
      </c>
      <c r="BM22" s="32">
        <f t="shared" si="29"/>
        <v>0</v>
      </c>
      <c r="BN22" s="32">
        <f t="shared" si="30"/>
        <v>0</v>
      </c>
      <c r="BO22" s="31">
        <f t="shared" si="31"/>
        <v>0</v>
      </c>
      <c r="BP22" s="32">
        <f t="shared" si="32"/>
        <v>0</v>
      </c>
      <c r="BQ22" s="32">
        <f t="shared" si="33"/>
        <v>0</v>
      </c>
      <c r="BR22" s="31">
        <f t="shared" si="34"/>
        <v>0</v>
      </c>
      <c r="BS22" s="32">
        <f t="shared" si="35"/>
        <v>0</v>
      </c>
      <c r="BT22" s="32">
        <f t="shared" si="36"/>
        <v>0</v>
      </c>
      <c r="BU22" s="31">
        <f t="shared" si="37"/>
        <v>0</v>
      </c>
      <c r="BV22" s="32">
        <f t="shared" si="38"/>
        <v>0</v>
      </c>
      <c r="BW22" s="32">
        <f t="shared" si="39"/>
        <v>0</v>
      </c>
      <c r="BX22" s="31">
        <f t="shared" si="40"/>
        <v>0</v>
      </c>
      <c r="BY22" s="33">
        <f t="shared" si="41"/>
        <v>0</v>
      </c>
      <c r="BZ22" s="33">
        <f t="shared" si="42"/>
        <v>0</v>
      </c>
      <c r="CA22" s="35">
        <f t="shared" si="43"/>
        <v>0</v>
      </c>
      <c r="CB22" s="36">
        <f t="shared" si="44"/>
        <v>904.51</v>
      </c>
    </row>
    <row r="23" spans="1:80" s="8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18</v>
      </c>
      <c r="D23" s="32">
        <f t="shared" si="45"/>
        <v>16</v>
      </c>
      <c r="E23" s="32">
        <v>2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>
        <f>'ILK EKRAN D-K ÜCR'!J18</f>
        <v>0</v>
      </c>
      <c r="T23" s="33">
        <f>'ILK EKRAN D-K ÜCR'!K18</f>
        <v>0</v>
      </c>
      <c r="U23" s="32">
        <f t="shared" si="46"/>
        <v>0</v>
      </c>
      <c r="V23" s="32">
        <f t="shared" si="47"/>
        <v>0</v>
      </c>
      <c r="W23" s="31">
        <f t="shared" si="48"/>
        <v>0</v>
      </c>
      <c r="X23" s="32">
        <f t="shared" si="4"/>
        <v>2924.96</v>
      </c>
      <c r="Y23" s="32">
        <f t="shared" si="5"/>
        <v>3760.32</v>
      </c>
      <c r="Z23" s="31">
        <f t="shared" si="6"/>
        <v>835.36</v>
      </c>
      <c r="AA23" s="31"/>
      <c r="AB23" s="31"/>
      <c r="AC23" s="31"/>
      <c r="AD23" s="33">
        <v>11.89</v>
      </c>
      <c r="AE23" s="32">
        <f t="shared" si="7"/>
        <v>190.24</v>
      </c>
      <c r="AF23" s="33">
        <v>15.28</v>
      </c>
      <c r="AG23" s="32">
        <f t="shared" si="8"/>
        <v>244.48</v>
      </c>
      <c r="AH23" s="34">
        <f t="shared" si="9"/>
        <v>54.24</v>
      </c>
      <c r="AI23" s="32">
        <f t="shared" si="10"/>
        <v>0</v>
      </c>
      <c r="AJ23" s="32">
        <f t="shared" si="11"/>
        <v>0</v>
      </c>
      <c r="AK23" s="31">
        <f t="shared" si="12"/>
        <v>0</v>
      </c>
      <c r="AL23" s="32">
        <f t="shared" si="13"/>
        <v>52.26</v>
      </c>
      <c r="AM23" s="32">
        <f t="shared" si="14"/>
        <v>67.17</v>
      </c>
      <c r="AN23" s="31">
        <f t="shared" si="15"/>
        <v>14.91</v>
      </c>
      <c r="AO23" s="32">
        <v>0</v>
      </c>
      <c r="AP23" s="32"/>
      <c r="AQ23" s="31">
        <f t="shared" si="16"/>
        <v>0</v>
      </c>
      <c r="AR23" s="32">
        <v>0</v>
      </c>
      <c r="AS23" s="32"/>
      <c r="AT23" s="31">
        <f t="shared" si="17"/>
        <v>0</v>
      </c>
      <c r="AU23" s="32">
        <v>0</v>
      </c>
      <c r="AV23" s="32"/>
      <c r="AW23" s="31">
        <f t="shared" si="18"/>
        <v>0</v>
      </c>
      <c r="AX23" s="32">
        <v>0</v>
      </c>
      <c r="AY23" s="32"/>
      <c r="AZ23" s="31">
        <f t="shared" si="19"/>
        <v>0</v>
      </c>
      <c r="BA23" s="32">
        <f t="shared" si="20"/>
        <v>0</v>
      </c>
      <c r="BB23" s="32">
        <f t="shared" si="21"/>
        <v>0</v>
      </c>
      <c r="BC23" s="31">
        <f t="shared" si="22"/>
        <v>0</v>
      </c>
      <c r="BD23" s="32">
        <v>0</v>
      </c>
      <c r="BE23" s="32">
        <v>0</v>
      </c>
      <c r="BF23" s="31">
        <v>0</v>
      </c>
      <c r="BG23" s="32">
        <f t="shared" si="23"/>
        <v>0</v>
      </c>
      <c r="BH23" s="32">
        <f t="shared" si="24"/>
        <v>0</v>
      </c>
      <c r="BI23" s="31">
        <f t="shared" si="25"/>
        <v>0</v>
      </c>
      <c r="BJ23" s="32">
        <f t="shared" si="26"/>
        <v>0</v>
      </c>
      <c r="BK23" s="32">
        <f t="shared" si="27"/>
        <v>0</v>
      </c>
      <c r="BL23" s="31">
        <f t="shared" si="28"/>
        <v>0</v>
      </c>
      <c r="BM23" s="32">
        <f t="shared" si="29"/>
        <v>0</v>
      </c>
      <c r="BN23" s="32">
        <f t="shared" si="30"/>
        <v>0</v>
      </c>
      <c r="BO23" s="31">
        <f t="shared" si="31"/>
        <v>0</v>
      </c>
      <c r="BP23" s="32">
        <f t="shared" si="32"/>
        <v>0</v>
      </c>
      <c r="BQ23" s="32">
        <f t="shared" si="33"/>
        <v>0</v>
      </c>
      <c r="BR23" s="31">
        <f t="shared" si="34"/>
        <v>0</v>
      </c>
      <c r="BS23" s="32">
        <f t="shared" si="35"/>
        <v>0</v>
      </c>
      <c r="BT23" s="32">
        <f t="shared" si="36"/>
        <v>0</v>
      </c>
      <c r="BU23" s="31">
        <f t="shared" si="37"/>
        <v>0</v>
      </c>
      <c r="BV23" s="32">
        <f t="shared" si="38"/>
        <v>0</v>
      </c>
      <c r="BW23" s="32">
        <f t="shared" si="39"/>
        <v>0</v>
      </c>
      <c r="BX23" s="31">
        <f t="shared" si="40"/>
        <v>0</v>
      </c>
      <c r="BY23" s="33">
        <f t="shared" si="41"/>
        <v>0</v>
      </c>
      <c r="BZ23" s="33">
        <f t="shared" si="42"/>
        <v>0</v>
      </c>
      <c r="CA23" s="35">
        <f t="shared" si="43"/>
        <v>0</v>
      </c>
      <c r="CB23" s="36">
        <f t="shared" si="44"/>
        <v>904.51</v>
      </c>
    </row>
    <row r="24" spans="1:80" s="8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18</v>
      </c>
      <c r="D24" s="32">
        <f t="shared" si="45"/>
        <v>16</v>
      </c>
      <c r="E24" s="32">
        <v>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3">
        <f>'ILK EKRAN D-K ÜCR'!J19</f>
        <v>0</v>
      </c>
      <c r="T24" s="33">
        <f>'ILK EKRAN D-K ÜCR'!K19</f>
        <v>0</v>
      </c>
      <c r="U24" s="32">
        <f t="shared" si="46"/>
        <v>0</v>
      </c>
      <c r="V24" s="32">
        <f t="shared" si="47"/>
        <v>0</v>
      </c>
      <c r="W24" s="31">
        <f t="shared" si="48"/>
        <v>0</v>
      </c>
      <c r="X24" s="32">
        <f t="shared" si="4"/>
        <v>2924.96</v>
      </c>
      <c r="Y24" s="32">
        <f t="shared" si="5"/>
        <v>3760.32</v>
      </c>
      <c r="Z24" s="31">
        <f t="shared" si="6"/>
        <v>835.36</v>
      </c>
      <c r="AA24" s="31"/>
      <c r="AB24" s="31"/>
      <c r="AC24" s="31"/>
      <c r="AD24" s="33">
        <v>11.89</v>
      </c>
      <c r="AE24" s="32">
        <f t="shared" si="7"/>
        <v>190.24</v>
      </c>
      <c r="AF24" s="33">
        <v>15.28</v>
      </c>
      <c r="AG24" s="32">
        <f t="shared" si="8"/>
        <v>244.48</v>
      </c>
      <c r="AH24" s="34">
        <f t="shared" si="9"/>
        <v>54.24</v>
      </c>
      <c r="AI24" s="32">
        <f t="shared" si="10"/>
        <v>0</v>
      </c>
      <c r="AJ24" s="32">
        <f t="shared" si="11"/>
        <v>0</v>
      </c>
      <c r="AK24" s="31">
        <f t="shared" si="12"/>
        <v>0</v>
      </c>
      <c r="AL24" s="32">
        <f t="shared" si="13"/>
        <v>52.26</v>
      </c>
      <c r="AM24" s="32">
        <f t="shared" si="14"/>
        <v>67.17</v>
      </c>
      <c r="AN24" s="31">
        <f t="shared" si="15"/>
        <v>14.91</v>
      </c>
      <c r="AO24" s="32">
        <v>0</v>
      </c>
      <c r="AP24" s="32"/>
      <c r="AQ24" s="31">
        <f t="shared" si="16"/>
        <v>0</v>
      </c>
      <c r="AR24" s="32">
        <v>0</v>
      </c>
      <c r="AS24" s="32"/>
      <c r="AT24" s="31">
        <f t="shared" si="17"/>
        <v>0</v>
      </c>
      <c r="AU24" s="32">
        <v>0</v>
      </c>
      <c r="AV24" s="32"/>
      <c r="AW24" s="31">
        <f t="shared" si="18"/>
        <v>0</v>
      </c>
      <c r="AX24" s="32">
        <v>0</v>
      </c>
      <c r="AY24" s="32"/>
      <c r="AZ24" s="31">
        <f t="shared" si="19"/>
        <v>0</v>
      </c>
      <c r="BA24" s="32">
        <f t="shared" si="20"/>
        <v>0</v>
      </c>
      <c r="BB24" s="32">
        <f t="shared" si="21"/>
        <v>0</v>
      </c>
      <c r="BC24" s="31">
        <f t="shared" si="22"/>
        <v>0</v>
      </c>
      <c r="BD24" s="32">
        <v>0</v>
      </c>
      <c r="BE24" s="32">
        <v>0</v>
      </c>
      <c r="BF24" s="31">
        <v>0</v>
      </c>
      <c r="BG24" s="32">
        <f t="shared" si="23"/>
        <v>0</v>
      </c>
      <c r="BH24" s="32">
        <f t="shared" si="24"/>
        <v>0</v>
      </c>
      <c r="BI24" s="31">
        <f t="shared" si="25"/>
        <v>0</v>
      </c>
      <c r="BJ24" s="32">
        <f t="shared" si="26"/>
        <v>0</v>
      </c>
      <c r="BK24" s="32">
        <f t="shared" si="27"/>
        <v>0</v>
      </c>
      <c r="BL24" s="31">
        <f t="shared" si="28"/>
        <v>0</v>
      </c>
      <c r="BM24" s="32">
        <f t="shared" si="29"/>
        <v>0</v>
      </c>
      <c r="BN24" s="32">
        <f t="shared" si="30"/>
        <v>0</v>
      </c>
      <c r="BO24" s="31">
        <f t="shared" si="31"/>
        <v>0</v>
      </c>
      <c r="BP24" s="32">
        <f t="shared" si="32"/>
        <v>0</v>
      </c>
      <c r="BQ24" s="32">
        <f t="shared" si="33"/>
        <v>0</v>
      </c>
      <c r="BR24" s="31">
        <f t="shared" si="34"/>
        <v>0</v>
      </c>
      <c r="BS24" s="32">
        <f t="shared" si="35"/>
        <v>0</v>
      </c>
      <c r="BT24" s="32">
        <f t="shared" si="36"/>
        <v>0</v>
      </c>
      <c r="BU24" s="31">
        <f t="shared" si="37"/>
        <v>0</v>
      </c>
      <c r="BV24" s="32">
        <f t="shared" si="38"/>
        <v>0</v>
      </c>
      <c r="BW24" s="32">
        <f t="shared" si="39"/>
        <v>0</v>
      </c>
      <c r="BX24" s="31">
        <f t="shared" si="40"/>
        <v>0</v>
      </c>
      <c r="BY24" s="33">
        <f t="shared" si="41"/>
        <v>0</v>
      </c>
      <c r="BZ24" s="33">
        <f t="shared" si="42"/>
        <v>0</v>
      </c>
      <c r="CA24" s="35">
        <f t="shared" si="43"/>
        <v>0</v>
      </c>
      <c r="CB24" s="36">
        <f t="shared" si="44"/>
        <v>904.51</v>
      </c>
    </row>
    <row r="25" spans="1:80" s="8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18</v>
      </c>
      <c r="D25" s="32">
        <f t="shared" si="45"/>
        <v>16</v>
      </c>
      <c r="E25" s="32">
        <v>2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3">
        <f>'ILK EKRAN D-K ÜCR'!J20</f>
        <v>0</v>
      </c>
      <c r="T25" s="33">
        <f>'ILK EKRAN D-K ÜCR'!K20</f>
        <v>0</v>
      </c>
      <c r="U25" s="32">
        <f t="shared" si="46"/>
        <v>0</v>
      </c>
      <c r="V25" s="32">
        <f t="shared" si="47"/>
        <v>0</v>
      </c>
      <c r="W25" s="31">
        <f t="shared" si="48"/>
        <v>0</v>
      </c>
      <c r="X25" s="32">
        <f t="shared" si="4"/>
        <v>2924.96</v>
      </c>
      <c r="Y25" s="32">
        <f t="shared" si="5"/>
        <v>3760.32</v>
      </c>
      <c r="Z25" s="31">
        <f t="shared" si="6"/>
        <v>835.36</v>
      </c>
      <c r="AA25" s="31"/>
      <c r="AB25" s="31"/>
      <c r="AC25" s="31"/>
      <c r="AD25" s="33">
        <v>11.89</v>
      </c>
      <c r="AE25" s="32">
        <f t="shared" si="7"/>
        <v>190.24</v>
      </c>
      <c r="AF25" s="33">
        <v>15.28</v>
      </c>
      <c r="AG25" s="32">
        <f t="shared" si="8"/>
        <v>244.48</v>
      </c>
      <c r="AH25" s="34">
        <f t="shared" si="9"/>
        <v>54.24</v>
      </c>
      <c r="AI25" s="32">
        <f t="shared" si="10"/>
        <v>0</v>
      </c>
      <c r="AJ25" s="32">
        <f t="shared" si="11"/>
        <v>0</v>
      </c>
      <c r="AK25" s="31">
        <f t="shared" si="12"/>
        <v>0</v>
      </c>
      <c r="AL25" s="32">
        <f t="shared" si="13"/>
        <v>52.26</v>
      </c>
      <c r="AM25" s="32">
        <f t="shared" si="14"/>
        <v>67.17</v>
      </c>
      <c r="AN25" s="31">
        <f t="shared" si="15"/>
        <v>14.91</v>
      </c>
      <c r="AO25" s="32">
        <v>0</v>
      </c>
      <c r="AP25" s="32"/>
      <c r="AQ25" s="31">
        <f t="shared" si="16"/>
        <v>0</v>
      </c>
      <c r="AR25" s="32">
        <v>0</v>
      </c>
      <c r="AS25" s="32"/>
      <c r="AT25" s="31">
        <f t="shared" si="17"/>
        <v>0</v>
      </c>
      <c r="AU25" s="32">
        <v>0</v>
      </c>
      <c r="AV25" s="32"/>
      <c r="AW25" s="31">
        <f t="shared" si="18"/>
        <v>0</v>
      </c>
      <c r="AX25" s="32">
        <v>0</v>
      </c>
      <c r="AY25" s="32"/>
      <c r="AZ25" s="31">
        <f t="shared" si="19"/>
        <v>0</v>
      </c>
      <c r="BA25" s="32">
        <f t="shared" si="20"/>
        <v>0</v>
      </c>
      <c r="BB25" s="32">
        <f t="shared" si="21"/>
        <v>0</v>
      </c>
      <c r="BC25" s="31">
        <f t="shared" si="22"/>
        <v>0</v>
      </c>
      <c r="BD25" s="32">
        <v>0</v>
      </c>
      <c r="BE25" s="32">
        <v>0</v>
      </c>
      <c r="BF25" s="31">
        <v>0</v>
      </c>
      <c r="BG25" s="32">
        <f t="shared" si="23"/>
        <v>0</v>
      </c>
      <c r="BH25" s="32">
        <f t="shared" si="24"/>
        <v>0</v>
      </c>
      <c r="BI25" s="31">
        <f t="shared" si="25"/>
        <v>0</v>
      </c>
      <c r="BJ25" s="32">
        <f t="shared" si="26"/>
        <v>0</v>
      </c>
      <c r="BK25" s="32">
        <f t="shared" si="27"/>
        <v>0</v>
      </c>
      <c r="BL25" s="31">
        <f t="shared" si="28"/>
        <v>0</v>
      </c>
      <c r="BM25" s="32">
        <f t="shared" si="29"/>
        <v>0</v>
      </c>
      <c r="BN25" s="32">
        <f t="shared" si="30"/>
        <v>0</v>
      </c>
      <c r="BO25" s="31">
        <f t="shared" si="31"/>
        <v>0</v>
      </c>
      <c r="BP25" s="32">
        <f t="shared" si="32"/>
        <v>0</v>
      </c>
      <c r="BQ25" s="32">
        <f t="shared" si="33"/>
        <v>0</v>
      </c>
      <c r="BR25" s="31">
        <f t="shared" si="34"/>
        <v>0</v>
      </c>
      <c r="BS25" s="32">
        <f t="shared" si="35"/>
        <v>0</v>
      </c>
      <c r="BT25" s="32">
        <f t="shared" si="36"/>
        <v>0</v>
      </c>
      <c r="BU25" s="31">
        <f t="shared" si="37"/>
        <v>0</v>
      </c>
      <c r="BV25" s="32">
        <f t="shared" si="38"/>
        <v>0</v>
      </c>
      <c r="BW25" s="32">
        <f t="shared" si="39"/>
        <v>0</v>
      </c>
      <c r="BX25" s="31">
        <f t="shared" si="40"/>
        <v>0</v>
      </c>
      <c r="BY25" s="33">
        <f t="shared" si="41"/>
        <v>0</v>
      </c>
      <c r="BZ25" s="33">
        <f t="shared" si="42"/>
        <v>0</v>
      </c>
      <c r="CA25" s="35">
        <f t="shared" si="43"/>
        <v>0</v>
      </c>
      <c r="CB25" s="36">
        <f t="shared" si="44"/>
        <v>904.51</v>
      </c>
    </row>
    <row r="26" spans="1:80" s="8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18</v>
      </c>
      <c r="D26" s="32">
        <f t="shared" si="45"/>
        <v>16</v>
      </c>
      <c r="E26" s="32">
        <v>2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3">
        <f>'ILK EKRAN D-K ÜCR'!J21</f>
        <v>0</v>
      </c>
      <c r="T26" s="33">
        <f>'ILK EKRAN D-K ÜCR'!K21</f>
        <v>0</v>
      </c>
      <c r="U26" s="32">
        <f t="shared" si="46"/>
        <v>0</v>
      </c>
      <c r="V26" s="32">
        <f t="shared" si="47"/>
        <v>0</v>
      </c>
      <c r="W26" s="31">
        <f t="shared" si="48"/>
        <v>0</v>
      </c>
      <c r="X26" s="32">
        <f t="shared" si="4"/>
        <v>2924.96</v>
      </c>
      <c r="Y26" s="32">
        <f t="shared" si="5"/>
        <v>3760.32</v>
      </c>
      <c r="Z26" s="31">
        <f t="shared" si="6"/>
        <v>835.36</v>
      </c>
      <c r="AA26" s="31"/>
      <c r="AB26" s="31"/>
      <c r="AC26" s="31"/>
      <c r="AD26" s="33">
        <v>11.89</v>
      </c>
      <c r="AE26" s="32">
        <f t="shared" si="7"/>
        <v>190.24</v>
      </c>
      <c r="AF26" s="33">
        <v>15.28</v>
      </c>
      <c r="AG26" s="32">
        <f t="shared" si="8"/>
        <v>244.48</v>
      </c>
      <c r="AH26" s="34">
        <f t="shared" si="9"/>
        <v>54.24</v>
      </c>
      <c r="AI26" s="32">
        <f t="shared" si="10"/>
        <v>0</v>
      </c>
      <c r="AJ26" s="32">
        <f t="shared" si="11"/>
        <v>0</v>
      </c>
      <c r="AK26" s="31">
        <f t="shared" si="12"/>
        <v>0</v>
      </c>
      <c r="AL26" s="32">
        <f t="shared" si="13"/>
        <v>52.26</v>
      </c>
      <c r="AM26" s="32">
        <f t="shared" si="14"/>
        <v>67.17</v>
      </c>
      <c r="AN26" s="31">
        <f t="shared" si="15"/>
        <v>14.91</v>
      </c>
      <c r="AO26" s="32">
        <v>0</v>
      </c>
      <c r="AP26" s="32"/>
      <c r="AQ26" s="31">
        <f t="shared" si="16"/>
        <v>0</v>
      </c>
      <c r="AR26" s="32">
        <v>0</v>
      </c>
      <c r="AS26" s="32"/>
      <c r="AT26" s="31">
        <f t="shared" si="17"/>
        <v>0</v>
      </c>
      <c r="AU26" s="32">
        <v>0</v>
      </c>
      <c r="AV26" s="32"/>
      <c r="AW26" s="31">
        <f t="shared" si="18"/>
        <v>0</v>
      </c>
      <c r="AX26" s="32">
        <v>0</v>
      </c>
      <c r="AY26" s="32"/>
      <c r="AZ26" s="31">
        <f t="shared" si="19"/>
        <v>0</v>
      </c>
      <c r="BA26" s="32">
        <f t="shared" si="20"/>
        <v>0</v>
      </c>
      <c r="BB26" s="32">
        <f t="shared" si="21"/>
        <v>0</v>
      </c>
      <c r="BC26" s="31">
        <f t="shared" si="22"/>
        <v>0</v>
      </c>
      <c r="BD26" s="32">
        <v>0</v>
      </c>
      <c r="BE26" s="32">
        <v>0</v>
      </c>
      <c r="BF26" s="31">
        <v>0</v>
      </c>
      <c r="BG26" s="32">
        <f t="shared" si="23"/>
        <v>0</v>
      </c>
      <c r="BH26" s="32">
        <f t="shared" si="24"/>
        <v>0</v>
      </c>
      <c r="BI26" s="31">
        <f t="shared" si="25"/>
        <v>0</v>
      </c>
      <c r="BJ26" s="32">
        <f t="shared" si="26"/>
        <v>0</v>
      </c>
      <c r="BK26" s="32">
        <f t="shared" si="27"/>
        <v>0</v>
      </c>
      <c r="BL26" s="31">
        <f t="shared" si="28"/>
        <v>0</v>
      </c>
      <c r="BM26" s="32">
        <f t="shared" si="29"/>
        <v>0</v>
      </c>
      <c r="BN26" s="32">
        <f t="shared" si="30"/>
        <v>0</v>
      </c>
      <c r="BO26" s="31">
        <f t="shared" si="31"/>
        <v>0</v>
      </c>
      <c r="BP26" s="32">
        <f t="shared" si="32"/>
        <v>0</v>
      </c>
      <c r="BQ26" s="32">
        <f t="shared" si="33"/>
        <v>0</v>
      </c>
      <c r="BR26" s="31">
        <f t="shared" si="34"/>
        <v>0</v>
      </c>
      <c r="BS26" s="32">
        <f t="shared" si="35"/>
        <v>0</v>
      </c>
      <c r="BT26" s="32">
        <f t="shared" si="36"/>
        <v>0</v>
      </c>
      <c r="BU26" s="31">
        <f t="shared" si="37"/>
        <v>0</v>
      </c>
      <c r="BV26" s="32">
        <f t="shared" si="38"/>
        <v>0</v>
      </c>
      <c r="BW26" s="32">
        <f t="shared" si="39"/>
        <v>0</v>
      </c>
      <c r="BX26" s="31">
        <f t="shared" si="40"/>
        <v>0</v>
      </c>
      <c r="BY26" s="33">
        <f t="shared" si="41"/>
        <v>0</v>
      </c>
      <c r="BZ26" s="33">
        <f t="shared" si="42"/>
        <v>0</v>
      </c>
      <c r="CA26" s="35">
        <f t="shared" si="43"/>
        <v>0</v>
      </c>
      <c r="CB26" s="36">
        <f t="shared" si="44"/>
        <v>904.51</v>
      </c>
    </row>
    <row r="27" spans="1:80" s="8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18</v>
      </c>
      <c r="D27" s="32">
        <f t="shared" si="45"/>
        <v>16</v>
      </c>
      <c r="E27" s="32">
        <v>2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3">
        <f>'ILK EKRAN D-K ÜCR'!J22</f>
        <v>0</v>
      </c>
      <c r="T27" s="33">
        <f>'ILK EKRAN D-K ÜCR'!K22</f>
        <v>0</v>
      </c>
      <c r="U27" s="32">
        <f>S27*C27</f>
        <v>0</v>
      </c>
      <c r="V27" s="32">
        <f>C27*T27</f>
        <v>0</v>
      </c>
      <c r="W27" s="31">
        <f t="shared" ref="W27:W30" si="49">V27-U27</f>
        <v>0</v>
      </c>
      <c r="X27" s="32">
        <f>(C27-E27-H27)*$B$1</f>
        <v>2924.96</v>
      </c>
      <c r="Y27" s="32">
        <f t="shared" si="5"/>
        <v>3760.32</v>
      </c>
      <c r="Z27" s="31">
        <f>Y27-X27</f>
        <v>835.36</v>
      </c>
      <c r="AA27" s="31"/>
      <c r="AB27" s="31"/>
      <c r="AC27" s="31"/>
      <c r="AD27" s="33">
        <v>11.89</v>
      </c>
      <c r="AE27" s="32">
        <f>(C27-E27-F27-G27-H27-I27-J27+K27+L27+M27)*AD27</f>
        <v>190.24</v>
      </c>
      <c r="AF27" s="33">
        <v>15.28</v>
      </c>
      <c r="AG27" s="32">
        <f>(C27-E27-F27-G27-H27-I27-J27+K27+L27+M27)*AF27</f>
        <v>244.48</v>
      </c>
      <c r="AH27" s="34">
        <f>AG27-AE27</f>
        <v>54.24</v>
      </c>
      <c r="AI27" s="32">
        <f>S27*(C27-H27)*0.15</f>
        <v>0</v>
      </c>
      <c r="AJ27" s="32">
        <f t="shared" ref="AJ27:AJ30" si="50">S27*(C27-H27)*0.22</f>
        <v>0</v>
      </c>
      <c r="AK27" s="31">
        <f t="shared" ref="AK27:AK30" si="51">AJ27-AI27</f>
        <v>0</v>
      </c>
      <c r="AL27" s="32">
        <f>15*3/31*18</f>
        <v>26.13</v>
      </c>
      <c r="AM27" s="32">
        <f>19.28*3/31*18</f>
        <v>33.58</v>
      </c>
      <c r="AN27" s="31">
        <f t="shared" ref="AN27:AN30" si="52">AM27-AL27</f>
        <v>7.45</v>
      </c>
      <c r="AO27" s="32">
        <v>0</v>
      </c>
      <c r="AP27" s="32"/>
      <c r="AQ27" s="31">
        <f t="shared" ref="AQ27:AQ30" si="53">AP27-AO27</f>
        <v>0</v>
      </c>
      <c r="AR27" s="32">
        <v>0</v>
      </c>
      <c r="AS27" s="32"/>
      <c r="AT27" s="31">
        <f t="shared" ref="AT27:AT30" si="54">AS27-AR27</f>
        <v>0</v>
      </c>
      <c r="AU27" s="32">
        <v>0</v>
      </c>
      <c r="AV27" s="32"/>
      <c r="AW27" s="31">
        <f t="shared" ref="AW27:AW30" si="55">AV27-AU27</f>
        <v>0</v>
      </c>
      <c r="AX27" s="32">
        <v>0</v>
      </c>
      <c r="AY27" s="32"/>
      <c r="AZ27" s="31">
        <f t="shared" ref="AZ27:AZ30" si="56">AY27-AX27</f>
        <v>0</v>
      </c>
      <c r="BA27" s="32">
        <f>((S27/7.5)*1.75)*N27</f>
        <v>0</v>
      </c>
      <c r="BB27" s="32">
        <f>((T27/7.5)*1.75)*N27</f>
        <v>0</v>
      </c>
      <c r="BC27" s="31">
        <f t="shared" ref="BC27:BC30" si="57">BB27-BA27</f>
        <v>0</v>
      </c>
      <c r="BD27" s="32">
        <v>0</v>
      </c>
      <c r="BE27" s="32">
        <v>0</v>
      </c>
      <c r="BF27" s="31">
        <f t="shared" ref="BF27:BF30" si="58">BE27-BD27</f>
        <v>0</v>
      </c>
      <c r="BG27" s="32">
        <f>(((S27*3)/7.5)*P27)</f>
        <v>0</v>
      </c>
      <c r="BH27" s="32">
        <f>(((T27*3)/7.5)*P27)</f>
        <v>0</v>
      </c>
      <c r="BI27" s="31">
        <f t="shared" ref="BI27:BI30" si="59">BH27-BG27</f>
        <v>0</v>
      </c>
      <c r="BJ27" s="32">
        <f>(S27*2)*K27</f>
        <v>0</v>
      </c>
      <c r="BK27" s="32">
        <f>(T27*2)*K27</f>
        <v>0</v>
      </c>
      <c r="BL27" s="31">
        <f t="shared" ref="BL27:BL30" si="60">BK27-BJ27</f>
        <v>0</v>
      </c>
      <c r="BM27" s="32">
        <f>(S27*2)*L27</f>
        <v>0</v>
      </c>
      <c r="BN27" s="32">
        <f>(T27*2)*L27</f>
        <v>0</v>
      </c>
      <c r="BO27" s="31">
        <f t="shared" ref="BO27:BO30" si="61">BN27-BM27</f>
        <v>0</v>
      </c>
      <c r="BP27" s="32">
        <f>(S27*2)*M27</f>
        <v>0</v>
      </c>
      <c r="BQ27" s="32">
        <f>(T27*2)*M27</f>
        <v>0</v>
      </c>
      <c r="BR27" s="31">
        <f t="shared" ref="BR27:BR30" si="62">BQ27-BP27</f>
        <v>0</v>
      </c>
      <c r="BS27" s="32">
        <f>((S27/7.5)*0.15)*R27</f>
        <v>0</v>
      </c>
      <c r="BT27" s="32">
        <f>((T27/7.5)*0.15)*R27</f>
        <v>0</v>
      </c>
      <c r="BU27" s="31">
        <f t="shared" ref="BU27:BU30" si="63">BT27-BS27</f>
        <v>0</v>
      </c>
      <c r="BV27" s="32">
        <f>((S27/7.5)*2)*Q27</f>
        <v>0</v>
      </c>
      <c r="BW27" s="32">
        <f>((T27/7.5)*2)*Q27</f>
        <v>0</v>
      </c>
      <c r="BX27" s="31">
        <f t="shared" ref="BX27:BX30" si="64">BW27-BV27</f>
        <v>0</v>
      </c>
      <c r="BY27" s="33">
        <f t="shared" ref="BY27:BY30" si="65">S27/31*18</f>
        <v>0</v>
      </c>
      <c r="BZ27" s="33">
        <f t="shared" ref="BZ27:BZ30" si="66">T27/31*18</f>
        <v>0</v>
      </c>
      <c r="CA27" s="35">
        <f t="shared" ref="CA27:CA30" si="67">BZ27-BY27</f>
        <v>0</v>
      </c>
      <c r="CB27" s="36">
        <f t="shared" ref="CB27:CB30" si="68">W27+Z27+AH27+AK27+AN27+AQ27+AT27+AW27+AZ27+BC27+BF27+BI27+BL27+BO27+BR27+BU27+BX27-CA27</f>
        <v>897.05</v>
      </c>
    </row>
    <row r="28" spans="1:80" s="8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18</v>
      </c>
      <c r="D28" s="32">
        <f t="shared" si="45"/>
        <v>16</v>
      </c>
      <c r="E28" s="32">
        <v>2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3">
        <f>'ILK EKRAN D-K ÜCR'!J23</f>
        <v>0</v>
      </c>
      <c r="T28" s="33">
        <f>'ILK EKRAN D-K ÜCR'!K23</f>
        <v>0</v>
      </c>
      <c r="U28" s="32">
        <f>S28*C28</f>
        <v>0</v>
      </c>
      <c r="V28" s="32">
        <f>C28*T28</f>
        <v>0</v>
      </c>
      <c r="W28" s="31">
        <f t="shared" si="49"/>
        <v>0</v>
      </c>
      <c r="X28" s="32">
        <f t="shared" si="4"/>
        <v>2924.96</v>
      </c>
      <c r="Y28" s="32">
        <f t="shared" si="5"/>
        <v>3760.32</v>
      </c>
      <c r="Z28" s="31">
        <f>Y28-X28</f>
        <v>835.36</v>
      </c>
      <c r="AA28" s="31"/>
      <c r="AB28" s="31"/>
      <c r="AC28" s="31"/>
      <c r="AD28" s="33">
        <v>11.89</v>
      </c>
      <c r="AE28" s="32">
        <f>(C28-E28-F28-G28-H28-I28-J28+K28+L28+M28)*AD28</f>
        <v>190.24</v>
      </c>
      <c r="AF28" s="33">
        <v>15.28</v>
      </c>
      <c r="AG28" s="32">
        <f>(C28-E28-F28-G28-H28-I28-J28+K28+L28+M28)*AF28</f>
        <v>244.48</v>
      </c>
      <c r="AH28" s="34">
        <f>AG28-AE28</f>
        <v>54.24</v>
      </c>
      <c r="AI28" s="32">
        <f t="shared" ref="AI28:AI29" si="69">S28*(C28-H28)*0.15</f>
        <v>0</v>
      </c>
      <c r="AJ28" s="32">
        <f t="shared" si="50"/>
        <v>0</v>
      </c>
      <c r="AK28" s="31">
        <f t="shared" si="51"/>
        <v>0</v>
      </c>
      <c r="AL28" s="32">
        <f t="shared" ref="AL28:AL30" si="70">15*3/31*18</f>
        <v>26.13</v>
      </c>
      <c r="AM28" s="32">
        <f t="shared" ref="AM28:AM30" si="71">19.28*3/31*18</f>
        <v>33.58</v>
      </c>
      <c r="AN28" s="31">
        <f t="shared" si="52"/>
        <v>7.45</v>
      </c>
      <c r="AO28" s="32">
        <v>0</v>
      </c>
      <c r="AP28" s="32"/>
      <c r="AQ28" s="31">
        <f t="shared" si="53"/>
        <v>0</v>
      </c>
      <c r="AR28" s="32">
        <v>0</v>
      </c>
      <c r="AS28" s="32"/>
      <c r="AT28" s="31">
        <f t="shared" si="54"/>
        <v>0</v>
      </c>
      <c r="AU28" s="32">
        <v>0</v>
      </c>
      <c r="AV28" s="32"/>
      <c r="AW28" s="31">
        <f t="shared" si="55"/>
        <v>0</v>
      </c>
      <c r="AX28" s="32">
        <v>0</v>
      </c>
      <c r="AY28" s="32"/>
      <c r="AZ28" s="31">
        <f t="shared" si="56"/>
        <v>0</v>
      </c>
      <c r="BA28" s="32">
        <f>((S28/7.5)*1.75)*N28</f>
        <v>0</v>
      </c>
      <c r="BB28" s="32">
        <f>((T28/7.5)*1.75)*N28</f>
        <v>0</v>
      </c>
      <c r="BC28" s="31">
        <f t="shared" si="57"/>
        <v>0</v>
      </c>
      <c r="BD28" s="32">
        <v>0</v>
      </c>
      <c r="BE28" s="32">
        <v>0</v>
      </c>
      <c r="BF28" s="31">
        <f t="shared" si="58"/>
        <v>0</v>
      </c>
      <c r="BG28" s="32">
        <f>(((S28*3)/7.5)*P28)</f>
        <v>0</v>
      </c>
      <c r="BH28" s="32">
        <f>(((T28*3)/7.5)*P28)</f>
        <v>0</v>
      </c>
      <c r="BI28" s="31">
        <f t="shared" si="59"/>
        <v>0</v>
      </c>
      <c r="BJ28" s="32">
        <f>(S28*2)*K28</f>
        <v>0</v>
      </c>
      <c r="BK28" s="32">
        <f>(T28*2)*K28</f>
        <v>0</v>
      </c>
      <c r="BL28" s="31">
        <f t="shared" si="60"/>
        <v>0</v>
      </c>
      <c r="BM28" s="32">
        <f>(S28*2)*L28</f>
        <v>0</v>
      </c>
      <c r="BN28" s="32">
        <f>(T28*2)*L28</f>
        <v>0</v>
      </c>
      <c r="BO28" s="31">
        <f t="shared" si="61"/>
        <v>0</v>
      </c>
      <c r="BP28" s="32">
        <f>(S28*2)*M28</f>
        <v>0</v>
      </c>
      <c r="BQ28" s="32">
        <f>(T28*2)*M28</f>
        <v>0</v>
      </c>
      <c r="BR28" s="31">
        <f t="shared" si="62"/>
        <v>0</v>
      </c>
      <c r="BS28" s="32">
        <f>((S28/7.5)*0.15)*R28</f>
        <v>0</v>
      </c>
      <c r="BT28" s="32">
        <f>((T28/7.5)*0.15)*R28</f>
        <v>0</v>
      </c>
      <c r="BU28" s="31">
        <f t="shared" si="63"/>
        <v>0</v>
      </c>
      <c r="BV28" s="32">
        <f>((S28/7.5)*2)*Q28</f>
        <v>0</v>
      </c>
      <c r="BW28" s="32">
        <f>((T28/7.5)*2)*Q28</f>
        <v>0</v>
      </c>
      <c r="BX28" s="31">
        <f t="shared" si="64"/>
        <v>0</v>
      </c>
      <c r="BY28" s="33">
        <f t="shared" si="65"/>
        <v>0</v>
      </c>
      <c r="BZ28" s="33">
        <f t="shared" si="66"/>
        <v>0</v>
      </c>
      <c r="CA28" s="35">
        <f t="shared" si="67"/>
        <v>0</v>
      </c>
      <c r="CB28" s="36">
        <f t="shared" si="68"/>
        <v>897.05</v>
      </c>
    </row>
    <row r="29" spans="1:80" s="8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18</v>
      </c>
      <c r="D29" s="32">
        <f t="shared" si="45"/>
        <v>16</v>
      </c>
      <c r="E29" s="32">
        <v>2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3">
        <f>'ILK EKRAN D-K ÜCR'!J24</f>
        <v>0</v>
      </c>
      <c r="T29" s="33">
        <f>'ILK EKRAN D-K ÜCR'!K24</f>
        <v>0</v>
      </c>
      <c r="U29" s="32">
        <f>S29*C29</f>
        <v>0</v>
      </c>
      <c r="V29" s="32">
        <f>C29*T29</f>
        <v>0</v>
      </c>
      <c r="W29" s="31">
        <f t="shared" si="49"/>
        <v>0</v>
      </c>
      <c r="X29" s="32">
        <f t="shared" si="4"/>
        <v>2924.96</v>
      </c>
      <c r="Y29" s="32">
        <f t="shared" si="5"/>
        <v>3760.32</v>
      </c>
      <c r="Z29" s="31">
        <f>Y29-X29</f>
        <v>835.36</v>
      </c>
      <c r="AA29" s="31"/>
      <c r="AB29" s="31"/>
      <c r="AC29" s="31"/>
      <c r="AD29" s="33">
        <v>11.89</v>
      </c>
      <c r="AE29" s="32">
        <f>(C29-E29-F29-G29-H29-I29-J29+K29+L29+M29)*AD29</f>
        <v>190.24</v>
      </c>
      <c r="AF29" s="33">
        <v>15.28</v>
      </c>
      <c r="AG29" s="32">
        <f>(C29-E29-F29-G29-H29-I29-J29+K29+L29+M29)*AF29</f>
        <v>244.48</v>
      </c>
      <c r="AH29" s="34">
        <f>AG29-AE29</f>
        <v>54.24</v>
      </c>
      <c r="AI29" s="32">
        <f t="shared" si="69"/>
        <v>0</v>
      </c>
      <c r="AJ29" s="32">
        <f t="shared" si="50"/>
        <v>0</v>
      </c>
      <c r="AK29" s="31">
        <f t="shared" si="51"/>
        <v>0</v>
      </c>
      <c r="AL29" s="32">
        <f t="shared" si="70"/>
        <v>26.13</v>
      </c>
      <c r="AM29" s="32">
        <f t="shared" si="71"/>
        <v>33.58</v>
      </c>
      <c r="AN29" s="31">
        <f t="shared" si="52"/>
        <v>7.45</v>
      </c>
      <c r="AO29" s="32">
        <v>0</v>
      </c>
      <c r="AP29" s="32"/>
      <c r="AQ29" s="31">
        <f t="shared" si="53"/>
        <v>0</v>
      </c>
      <c r="AR29" s="32">
        <v>0</v>
      </c>
      <c r="AS29" s="32"/>
      <c r="AT29" s="31">
        <f t="shared" si="54"/>
        <v>0</v>
      </c>
      <c r="AU29" s="32">
        <v>0</v>
      </c>
      <c r="AV29" s="32"/>
      <c r="AW29" s="31">
        <f t="shared" si="55"/>
        <v>0</v>
      </c>
      <c r="AX29" s="32">
        <v>0</v>
      </c>
      <c r="AY29" s="32"/>
      <c r="AZ29" s="31">
        <f t="shared" si="56"/>
        <v>0</v>
      </c>
      <c r="BA29" s="32">
        <f>((S29/7.5)*1.75)*N29</f>
        <v>0</v>
      </c>
      <c r="BB29" s="32">
        <f>((T29/7.5)*1.75)*N29</f>
        <v>0</v>
      </c>
      <c r="BC29" s="31">
        <f t="shared" si="57"/>
        <v>0</v>
      </c>
      <c r="BD29" s="32">
        <v>0</v>
      </c>
      <c r="BE29" s="32">
        <v>0</v>
      </c>
      <c r="BF29" s="31">
        <f t="shared" si="58"/>
        <v>0</v>
      </c>
      <c r="BG29" s="32">
        <f>(((S29*3)/7.5)*P29)</f>
        <v>0</v>
      </c>
      <c r="BH29" s="32">
        <f>(((T29*3)/7.5)*P29)</f>
        <v>0</v>
      </c>
      <c r="BI29" s="31">
        <f t="shared" si="59"/>
        <v>0</v>
      </c>
      <c r="BJ29" s="32">
        <f>(S29*2)*K29</f>
        <v>0</v>
      </c>
      <c r="BK29" s="32">
        <f>(T29*2)*K29</f>
        <v>0</v>
      </c>
      <c r="BL29" s="31">
        <f t="shared" si="60"/>
        <v>0</v>
      </c>
      <c r="BM29" s="32">
        <f>(S29*2)*L29</f>
        <v>0</v>
      </c>
      <c r="BN29" s="32">
        <f>(T29*2)*L29</f>
        <v>0</v>
      </c>
      <c r="BO29" s="31">
        <f t="shared" si="61"/>
        <v>0</v>
      </c>
      <c r="BP29" s="32">
        <f>(S29*2)*M29</f>
        <v>0</v>
      </c>
      <c r="BQ29" s="32">
        <f>(T29*2)*M29</f>
        <v>0</v>
      </c>
      <c r="BR29" s="31">
        <f t="shared" si="62"/>
        <v>0</v>
      </c>
      <c r="BS29" s="32">
        <f>((S29/7.5)*0.15)*R29</f>
        <v>0</v>
      </c>
      <c r="BT29" s="32">
        <f>((T29/7.5)*0.15)*R29</f>
        <v>0</v>
      </c>
      <c r="BU29" s="31">
        <f t="shared" si="63"/>
        <v>0</v>
      </c>
      <c r="BV29" s="32">
        <f>((S29/7.5)*2)*Q29</f>
        <v>0</v>
      </c>
      <c r="BW29" s="32">
        <f>((T29/7.5)*2)*Q29</f>
        <v>0</v>
      </c>
      <c r="BX29" s="31">
        <f t="shared" si="64"/>
        <v>0</v>
      </c>
      <c r="BY29" s="33">
        <f t="shared" si="65"/>
        <v>0</v>
      </c>
      <c r="BZ29" s="33">
        <f t="shared" si="66"/>
        <v>0</v>
      </c>
      <c r="CA29" s="35">
        <f t="shared" si="67"/>
        <v>0</v>
      </c>
      <c r="CB29" s="36">
        <f t="shared" si="68"/>
        <v>897.05</v>
      </c>
    </row>
    <row r="30" spans="1:80" s="8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18</v>
      </c>
      <c r="D30" s="32">
        <f t="shared" si="45"/>
        <v>16</v>
      </c>
      <c r="E30" s="32">
        <v>2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>
        <f>'ILK EKRAN D-K ÜCR'!J25</f>
        <v>0</v>
      </c>
      <c r="T30" s="33">
        <f>'ILK EKRAN D-K ÜCR'!K25</f>
        <v>0</v>
      </c>
      <c r="U30" s="32">
        <f>S30*C30</f>
        <v>0</v>
      </c>
      <c r="V30" s="32">
        <f>C30*T30</f>
        <v>0</v>
      </c>
      <c r="W30" s="31">
        <f t="shared" si="49"/>
        <v>0</v>
      </c>
      <c r="X30" s="32">
        <f t="shared" si="4"/>
        <v>2924.96</v>
      </c>
      <c r="Y30" s="32">
        <f t="shared" si="5"/>
        <v>3760.32</v>
      </c>
      <c r="Z30" s="31">
        <f>Y30-X30</f>
        <v>835.36</v>
      </c>
      <c r="AA30" s="31"/>
      <c r="AB30" s="31"/>
      <c r="AC30" s="31"/>
      <c r="AD30" s="33">
        <v>11.89</v>
      </c>
      <c r="AE30" s="32">
        <f>(C30-E30-F30-G30-H30-I30-J30+K30+L30+M30)*AD30</f>
        <v>190.24</v>
      </c>
      <c r="AF30" s="33">
        <v>15.28</v>
      </c>
      <c r="AG30" s="32">
        <f>(C30-E30-F30-G30-H30-I30-J30+K30+L30+M30)*AF30</f>
        <v>244.48</v>
      </c>
      <c r="AH30" s="34">
        <f>AG30-AE30</f>
        <v>54.24</v>
      </c>
      <c r="AI30" s="32">
        <f>S30*(C30-H30)*0.15</f>
        <v>0</v>
      </c>
      <c r="AJ30" s="32">
        <f t="shared" si="50"/>
        <v>0</v>
      </c>
      <c r="AK30" s="31">
        <f t="shared" si="51"/>
        <v>0</v>
      </c>
      <c r="AL30" s="32">
        <f t="shared" si="70"/>
        <v>26.13</v>
      </c>
      <c r="AM30" s="32">
        <f t="shared" si="71"/>
        <v>33.58</v>
      </c>
      <c r="AN30" s="31">
        <f t="shared" si="52"/>
        <v>7.45</v>
      </c>
      <c r="AO30" s="32">
        <v>0</v>
      </c>
      <c r="AP30" s="32"/>
      <c r="AQ30" s="31">
        <f t="shared" si="53"/>
        <v>0</v>
      </c>
      <c r="AR30" s="32">
        <v>0</v>
      </c>
      <c r="AS30" s="32"/>
      <c r="AT30" s="31">
        <f t="shared" si="54"/>
        <v>0</v>
      </c>
      <c r="AU30" s="32">
        <v>0</v>
      </c>
      <c r="AV30" s="32"/>
      <c r="AW30" s="31">
        <f t="shared" si="55"/>
        <v>0</v>
      </c>
      <c r="AX30" s="32">
        <v>0</v>
      </c>
      <c r="AY30" s="32"/>
      <c r="AZ30" s="31">
        <f t="shared" si="56"/>
        <v>0</v>
      </c>
      <c r="BA30" s="32">
        <f>((S30/7.5)*1.75)*N30</f>
        <v>0</v>
      </c>
      <c r="BB30" s="32">
        <f>((T30/7.5)*1.75)*N30</f>
        <v>0</v>
      </c>
      <c r="BC30" s="31">
        <f t="shared" si="57"/>
        <v>0</v>
      </c>
      <c r="BD30" s="32">
        <v>0</v>
      </c>
      <c r="BE30" s="32">
        <v>0</v>
      </c>
      <c r="BF30" s="31">
        <f t="shared" si="58"/>
        <v>0</v>
      </c>
      <c r="BG30" s="32">
        <f>(((S30*3)/7.5)*P30)</f>
        <v>0</v>
      </c>
      <c r="BH30" s="32">
        <f>(((T30*3)/7.5)*P30)</f>
        <v>0</v>
      </c>
      <c r="BI30" s="31">
        <f t="shared" si="59"/>
        <v>0</v>
      </c>
      <c r="BJ30" s="32">
        <f>(S30*2)*K30</f>
        <v>0</v>
      </c>
      <c r="BK30" s="32">
        <f>(T30*2)*K30</f>
        <v>0</v>
      </c>
      <c r="BL30" s="31">
        <f t="shared" si="60"/>
        <v>0</v>
      </c>
      <c r="BM30" s="32">
        <f>(S30*2)*L30</f>
        <v>0</v>
      </c>
      <c r="BN30" s="32">
        <f>(T30*2)*L30</f>
        <v>0</v>
      </c>
      <c r="BO30" s="31">
        <f t="shared" si="61"/>
        <v>0</v>
      </c>
      <c r="BP30" s="32">
        <f>(S30*2)*M30</f>
        <v>0</v>
      </c>
      <c r="BQ30" s="32">
        <f>(T30*2)*M30</f>
        <v>0</v>
      </c>
      <c r="BR30" s="31">
        <f t="shared" si="62"/>
        <v>0</v>
      </c>
      <c r="BS30" s="32">
        <f>((S30/7.5)*0.15)*R30</f>
        <v>0</v>
      </c>
      <c r="BT30" s="32">
        <f>((T30/7.5)*0.15)*R30</f>
        <v>0</v>
      </c>
      <c r="BU30" s="31">
        <f t="shared" si="63"/>
        <v>0</v>
      </c>
      <c r="BV30" s="32">
        <f>((S30/7.5)*2)*Q30</f>
        <v>0</v>
      </c>
      <c r="BW30" s="32">
        <f>((T30/7.5)*2)*Q30</f>
        <v>0</v>
      </c>
      <c r="BX30" s="31">
        <f t="shared" si="64"/>
        <v>0</v>
      </c>
      <c r="BY30" s="33">
        <f t="shared" si="65"/>
        <v>0</v>
      </c>
      <c r="BZ30" s="33">
        <f t="shared" si="66"/>
        <v>0</v>
      </c>
      <c r="CA30" s="35">
        <f t="shared" si="67"/>
        <v>0</v>
      </c>
      <c r="CB30" s="36">
        <f t="shared" si="68"/>
        <v>897.05</v>
      </c>
    </row>
    <row r="31" spans="1:80" s="8" customFormat="1" ht="20.100000000000001" customHeight="1" x14ac:dyDescent="0.25">
      <c r="A31" s="38"/>
      <c r="B31" s="38"/>
      <c r="C31" s="39">
        <f>SUM(C11:C30)</f>
        <v>360</v>
      </c>
      <c r="D31" s="39">
        <f>SUM(D11:D30)</f>
        <v>320</v>
      </c>
      <c r="E31" s="39">
        <f>SUM(E11:E30)</f>
        <v>40</v>
      </c>
      <c r="F31" s="39">
        <f>SUM(F11:F30)</f>
        <v>0</v>
      </c>
      <c r="G31" s="39">
        <f>SUM(G11:G30)</f>
        <v>0</v>
      </c>
      <c r="H31" s="39">
        <f>SUM(H11:H30)</f>
        <v>0</v>
      </c>
      <c r="I31" s="39">
        <f>SUM(I11:I30)</f>
        <v>0</v>
      </c>
      <c r="J31" s="39">
        <f>SUM(J11:J30)</f>
        <v>0</v>
      </c>
      <c r="K31" s="39">
        <f>SUM(K11:K30)</f>
        <v>0</v>
      </c>
      <c r="L31" s="39">
        <f>SUM(L11:L30)</f>
        <v>0</v>
      </c>
      <c r="M31" s="39">
        <f>SUM(M11:M30)</f>
        <v>0</v>
      </c>
      <c r="N31" s="39">
        <f>SUM(N11:N30)</f>
        <v>0</v>
      </c>
      <c r="O31" s="39">
        <v>0</v>
      </c>
      <c r="P31" s="39">
        <f>SUM(P11:P30)</f>
        <v>0</v>
      </c>
      <c r="Q31" s="39">
        <f>SUM(Q11:Q30)</f>
        <v>0</v>
      </c>
      <c r="R31" s="39">
        <f>SUM(R11:R30)</f>
        <v>0</v>
      </c>
      <c r="S31" s="39">
        <f>SUM(S11:S30)</f>
        <v>2841.44</v>
      </c>
      <c r="T31" s="39">
        <f>SUM(T11:T30)</f>
        <v>3755.9</v>
      </c>
      <c r="U31" s="39">
        <f>SUM(U11:U30)</f>
        <v>51145.919999999998</v>
      </c>
      <c r="V31" s="39">
        <f>SUM(V11:V30)</f>
        <v>67606.2</v>
      </c>
      <c r="W31" s="39">
        <f>SUM(W11:W30)</f>
        <v>16460.28</v>
      </c>
      <c r="X31" s="39">
        <f>SUM(X11:X30)</f>
        <v>58499.199999999997</v>
      </c>
      <c r="Y31" s="39">
        <f>SUM(Y11:Y30)</f>
        <v>75206.399999999994</v>
      </c>
      <c r="Z31" s="39">
        <f>SUM(Z11:Z30)</f>
        <v>16707.2</v>
      </c>
      <c r="AA31" s="39"/>
      <c r="AB31" s="39"/>
      <c r="AC31" s="39"/>
      <c r="AD31" s="39">
        <f>SUM(AD11:AD30)</f>
        <v>237.8</v>
      </c>
      <c r="AE31" s="39">
        <f>SUM(AE11:AE30)</f>
        <v>3804.8</v>
      </c>
      <c r="AF31" s="39">
        <f>SUM(AF11:AF30)</f>
        <v>305.60000000000002</v>
      </c>
      <c r="AG31" s="39">
        <f>SUM(AG11:AG30)</f>
        <v>4889.6000000000004</v>
      </c>
      <c r="AH31" s="39">
        <f>SUM(AH11:AH30)</f>
        <v>1084.8</v>
      </c>
      <c r="AI31" s="39">
        <f>SUM(AI11:AI30)</f>
        <v>7671.89</v>
      </c>
      <c r="AJ31" s="39">
        <f>SUM(AJ11:AJ30)</f>
        <v>11252.1</v>
      </c>
      <c r="AK31" s="39">
        <f>SUM(AK11:AK30)</f>
        <v>3580.21</v>
      </c>
      <c r="AL31" s="39"/>
      <c r="AM31" s="39"/>
      <c r="AN31" s="39"/>
      <c r="AO31" s="39">
        <f>SUM(AO11:AO30)</f>
        <v>0</v>
      </c>
      <c r="AP31" s="39">
        <f>SUM(AP11:AP30)</f>
        <v>0</v>
      </c>
      <c r="AQ31" s="39">
        <f>SUM(AQ11:AQ30)</f>
        <v>0</v>
      </c>
      <c r="AR31" s="39">
        <f>SUM(AR11:AR30)</f>
        <v>0</v>
      </c>
      <c r="AS31" s="39">
        <f>SUM(AS11:AS30)</f>
        <v>0</v>
      </c>
      <c r="AT31" s="39">
        <f>SUM(AT11:AT30)</f>
        <v>0</v>
      </c>
      <c r="AU31" s="39">
        <f>SUM(AU11:AU30)</f>
        <v>0</v>
      </c>
      <c r="AV31" s="39">
        <f>SUM(AV11:AV30)</f>
        <v>0</v>
      </c>
      <c r="AW31" s="39">
        <f>SUM(AW11:AW30)</f>
        <v>0</v>
      </c>
      <c r="AX31" s="39">
        <f>SUM(AX11:AX30)</f>
        <v>0</v>
      </c>
      <c r="AY31" s="39">
        <f>SUM(AY11:AY30)</f>
        <v>0</v>
      </c>
      <c r="AZ31" s="39">
        <f>SUM(AZ11:AZ30)</f>
        <v>0</v>
      </c>
      <c r="BA31" s="39">
        <f>SUM(BA11:BA30)</f>
        <v>0</v>
      </c>
      <c r="BB31" s="39">
        <f>SUM(BB11:BB30)</f>
        <v>0</v>
      </c>
      <c r="BC31" s="39">
        <f>SUM(BC11:BC30)</f>
        <v>0</v>
      </c>
      <c r="BD31" s="39">
        <f>SUM(BD11:BD30)</f>
        <v>0</v>
      </c>
      <c r="BE31" s="39">
        <f>SUM(BE11:BE30)</f>
        <v>0</v>
      </c>
      <c r="BF31" s="39">
        <f>SUM(BF11:BF30)</f>
        <v>0</v>
      </c>
      <c r="BG31" s="39">
        <f>SUM(BG11:BG30)</f>
        <v>0</v>
      </c>
      <c r="BH31" s="39">
        <f>SUM(BH11:BH30)</f>
        <v>0</v>
      </c>
      <c r="BI31" s="39">
        <f>SUM(BI11:BI30)</f>
        <v>0</v>
      </c>
      <c r="BJ31" s="39">
        <f>SUM(BJ11:BJ30)</f>
        <v>0</v>
      </c>
      <c r="BK31" s="39">
        <f>SUM(BK11:BK30)</f>
        <v>0</v>
      </c>
      <c r="BL31" s="39">
        <f>SUM(BL11:BL30)</f>
        <v>0</v>
      </c>
      <c r="BM31" s="39">
        <f>SUM(BM11:BM30)</f>
        <v>0</v>
      </c>
      <c r="BN31" s="39">
        <f>SUM(BN11:BN30)</f>
        <v>0</v>
      </c>
      <c r="BO31" s="39">
        <f>SUM(BO11:BO30)</f>
        <v>0</v>
      </c>
      <c r="BP31" s="39">
        <f>SUM(BP11:BP30)</f>
        <v>0</v>
      </c>
      <c r="BQ31" s="39">
        <f>SUM(BQ11:BQ30)</f>
        <v>0</v>
      </c>
      <c r="BR31" s="39">
        <f>SUM(BR11:BR30)</f>
        <v>0</v>
      </c>
      <c r="BS31" s="39">
        <f>SUM(BS11:BS30)</f>
        <v>0</v>
      </c>
      <c r="BT31" s="39">
        <f>SUM(BT11:BT30)</f>
        <v>0</v>
      </c>
      <c r="BU31" s="39">
        <f>SUM(BU11:BU30)</f>
        <v>0</v>
      </c>
      <c r="BV31" s="39">
        <f>SUM(BV11:BV30)</f>
        <v>0</v>
      </c>
      <c r="BW31" s="39">
        <f>SUM(BW11:BW30)</f>
        <v>0</v>
      </c>
      <c r="BX31" s="39">
        <f>SUM(BX11:BX30)</f>
        <v>0</v>
      </c>
      <c r="BY31" s="39">
        <f>SUM(BY11:BY30)</f>
        <v>1649.86</v>
      </c>
      <c r="BZ31" s="39">
        <f>SUM(BZ11:BZ30)</f>
        <v>2180.85</v>
      </c>
      <c r="CA31" s="39">
        <f>SUM(CA11:CA30)</f>
        <v>530.99</v>
      </c>
      <c r="CB31" s="39">
        <f>SUM(CB11:CB30)</f>
        <v>37569.86</v>
      </c>
    </row>
    <row r="33" spans="1:40" ht="63" customHeight="1" x14ac:dyDescent="0.25">
      <c r="A33" s="85"/>
      <c r="B33" s="72"/>
      <c r="C33" s="70"/>
      <c r="D33" s="71"/>
      <c r="E33" s="71"/>
      <c r="X33" s="141" t="s">
        <v>166</v>
      </c>
      <c r="Y33" s="141"/>
      <c r="Z33" s="141"/>
      <c r="AA33" s="141"/>
      <c r="AB33" s="141"/>
      <c r="AC33" s="141"/>
      <c r="AD33" s="141"/>
      <c r="AE33" s="141"/>
      <c r="AF33" s="141"/>
      <c r="AG33" s="141"/>
      <c r="AH33" s="87"/>
      <c r="AI33" s="139"/>
      <c r="AJ33" s="139"/>
      <c r="AK33" s="139"/>
      <c r="AL33" s="98"/>
      <c r="AM33" s="98"/>
      <c r="AN33" s="98"/>
    </row>
    <row r="34" spans="1:40" x14ac:dyDescent="0.25">
      <c r="A34" s="84"/>
      <c r="AI34" s="139"/>
      <c r="AJ34" s="139"/>
      <c r="AK34" s="139"/>
      <c r="AL34" s="98"/>
      <c r="AM34" s="98"/>
      <c r="AN34" s="98"/>
    </row>
    <row r="35" spans="1:40" x14ac:dyDescent="0.25">
      <c r="E35" s="69"/>
      <c r="AI35" s="78"/>
      <c r="AJ35" s="78"/>
      <c r="AK35" s="78"/>
      <c r="AL35" s="78"/>
      <c r="AM35" s="78"/>
      <c r="AN35" s="78"/>
    </row>
    <row r="36" spans="1:40" x14ac:dyDescent="0.25">
      <c r="E36" s="69"/>
      <c r="AI36" s="78"/>
      <c r="AJ36" s="78"/>
      <c r="AK36" s="78"/>
      <c r="AL36" s="78"/>
      <c r="AM36" s="78"/>
      <c r="AN36" s="78"/>
    </row>
    <row r="37" spans="1:40" x14ac:dyDescent="0.25">
      <c r="E37" s="69"/>
      <c r="AI37" s="78"/>
      <c r="AJ37" s="78"/>
      <c r="AK37" s="78"/>
      <c r="AL37" s="78"/>
      <c r="AM37" s="78"/>
      <c r="AN37" s="78"/>
    </row>
    <row r="38" spans="1:40" x14ac:dyDescent="0.25">
      <c r="E38" s="69"/>
      <c r="AI38" s="78"/>
      <c r="AJ38" s="78"/>
      <c r="AK38" s="78"/>
      <c r="AL38" s="78"/>
      <c r="AM38" s="78"/>
      <c r="AN38" s="78"/>
    </row>
  </sheetData>
  <mergeCells count="4">
    <mergeCell ref="AI33:AK34"/>
    <mergeCell ref="G1:N3"/>
    <mergeCell ref="E5:L8"/>
    <mergeCell ref="X33:AG33"/>
  </mergeCells>
  <pageMargins left="0.7" right="0.7" top="0.75" bottom="0.75" header="0.3" footer="0.3"/>
  <pageSetup paperSize="9" scal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V33"/>
  <sheetViews>
    <sheetView zoomScaleNormal="100" workbookViewId="0">
      <pane xSplit="2" ySplit="32" topLeftCell="C33" activePane="bottomRight" state="frozen"/>
      <selection pane="topRight" activeCell="P1" sqref="P1"/>
      <selection pane="bottomLeft" activeCell="A20" sqref="A20"/>
      <selection pane="bottomRight" activeCell="E2" sqref="E2:N7"/>
    </sheetView>
  </sheetViews>
  <sheetFormatPr defaultRowHeight="15" x14ac:dyDescent="0.25"/>
  <cols>
    <col min="1" max="2" width="19.28515625" customWidth="1"/>
    <col min="3" max="3" width="13.5703125" bestFit="1" customWidth="1"/>
    <col min="4" max="5" width="12.140625" bestFit="1" customWidth="1"/>
    <col min="6" max="6" width="10.85546875" bestFit="1" customWidth="1"/>
    <col min="7" max="7" width="12.140625" bestFit="1" customWidth="1"/>
    <col min="8" max="8" width="9.5703125" bestFit="1" customWidth="1"/>
    <col min="9" max="20" width="9.140625" customWidth="1"/>
    <col min="21" max="21" width="12.140625" bestFit="1" customWidth="1"/>
    <col min="22" max="22" width="13.5703125" style="20" bestFit="1" customWidth="1"/>
  </cols>
  <sheetData>
    <row r="1" spans="1:22" s="7" customFormat="1" ht="12.75" customHeight="1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V1" s="17"/>
    </row>
    <row r="2" spans="1:22" s="8" customFormat="1" ht="12.75" customHeight="1" x14ac:dyDescent="0.2">
      <c r="E2" s="142" t="s">
        <v>176</v>
      </c>
      <c r="F2" s="143"/>
      <c r="G2" s="143"/>
      <c r="H2" s="143"/>
      <c r="I2" s="143"/>
      <c r="J2" s="143"/>
      <c r="K2" s="143"/>
      <c r="L2" s="143"/>
      <c r="M2" s="143"/>
      <c r="N2" s="143"/>
      <c r="V2" s="18"/>
    </row>
    <row r="3" spans="1:22" s="8" customFormat="1" ht="12.75" customHeight="1" x14ac:dyDescent="0.2">
      <c r="A3" s="9"/>
      <c r="B3" s="10"/>
      <c r="C3" s="10"/>
      <c r="D3" s="10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0"/>
      <c r="P3" s="10"/>
      <c r="Q3" s="10"/>
      <c r="R3" s="10"/>
      <c r="S3" s="10"/>
      <c r="T3" s="10"/>
      <c r="V3" s="18"/>
    </row>
    <row r="4" spans="1:22" s="8" customFormat="1" ht="12.75" customHeight="1" x14ac:dyDescent="0.2">
      <c r="A4" s="9"/>
      <c r="B4" s="10"/>
      <c r="C4" s="10"/>
      <c r="D4" s="10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0"/>
      <c r="P4" s="10"/>
      <c r="Q4" s="10"/>
      <c r="R4" s="10"/>
      <c r="S4" s="10"/>
      <c r="T4" s="10"/>
      <c r="V4" s="18"/>
    </row>
    <row r="5" spans="1:22" s="8" customFormat="1" ht="12.75" customHeight="1" x14ac:dyDescent="0.2"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0"/>
      <c r="P5" s="10"/>
      <c r="Q5" s="10"/>
      <c r="R5" s="10"/>
      <c r="S5" s="10"/>
      <c r="T5" s="10"/>
      <c r="V5" s="18"/>
    </row>
    <row r="6" spans="1:22" s="8" customFormat="1" ht="12.75" customHeight="1" x14ac:dyDescent="0.2"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0"/>
      <c r="P6" s="10"/>
      <c r="Q6" s="10"/>
      <c r="R6" s="10"/>
      <c r="S6" s="10"/>
      <c r="T6" s="10"/>
      <c r="V6" s="18"/>
    </row>
    <row r="7" spans="1:22" s="8" customFormat="1" ht="12.75" customHeight="1" x14ac:dyDescent="0.2"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0"/>
      <c r="P7" s="10"/>
      <c r="Q7" s="10"/>
      <c r="R7" s="10"/>
      <c r="S7" s="10"/>
      <c r="T7" s="10"/>
      <c r="V7" s="18"/>
    </row>
    <row r="8" spans="1:22" s="8" customFormat="1" ht="12.75" customHeight="1" x14ac:dyDescent="0.2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V8" s="18"/>
    </row>
    <row r="9" spans="1:22" s="8" customFormat="1" ht="12.75" customHeight="1" x14ac:dyDescent="0.2">
      <c r="A9" s="9"/>
      <c r="B9" s="10"/>
      <c r="C9" s="97" t="s">
        <v>132</v>
      </c>
      <c r="D9" s="97" t="s">
        <v>132</v>
      </c>
      <c r="E9" s="97" t="s">
        <v>132</v>
      </c>
      <c r="F9" s="97" t="s">
        <v>132</v>
      </c>
      <c r="G9" s="97" t="s">
        <v>132</v>
      </c>
      <c r="H9" s="97" t="s">
        <v>132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 t="s">
        <v>132</v>
      </c>
      <c r="V9" s="18"/>
    </row>
    <row r="10" spans="1:22" s="8" customFormat="1" ht="6.75" customHeight="1" x14ac:dyDescent="0.2">
      <c r="V10" s="18"/>
    </row>
    <row r="11" spans="1:22" s="8" customFormat="1" ht="12.75" hidden="1" customHeight="1" x14ac:dyDescent="0.2">
      <c r="V11" s="18"/>
    </row>
    <row r="12" spans="1:22" s="8" customFormat="1" ht="61.5" customHeight="1" x14ac:dyDescent="0.2">
      <c r="A12" s="26" t="s">
        <v>6</v>
      </c>
      <c r="B12" s="27" t="s">
        <v>7</v>
      </c>
      <c r="C12" s="28" t="s">
        <v>25</v>
      </c>
      <c r="D12" s="29" t="s">
        <v>74</v>
      </c>
      <c r="E12" s="29" t="s">
        <v>28</v>
      </c>
      <c r="F12" s="29" t="s">
        <v>30</v>
      </c>
      <c r="G12" s="29" t="s">
        <v>32</v>
      </c>
      <c r="H12" s="29" t="s">
        <v>34</v>
      </c>
      <c r="I12" s="29" t="s">
        <v>36</v>
      </c>
      <c r="J12" s="29" t="s">
        <v>38</v>
      </c>
      <c r="K12" s="29" t="s">
        <v>40</v>
      </c>
      <c r="L12" s="29" t="s">
        <v>42</v>
      </c>
      <c r="M12" s="29" t="s">
        <v>46</v>
      </c>
      <c r="N12" s="29" t="s">
        <v>48</v>
      </c>
      <c r="O12" s="29" t="s">
        <v>50</v>
      </c>
      <c r="P12" s="29" t="s">
        <v>52</v>
      </c>
      <c r="Q12" s="29" t="s">
        <v>54</v>
      </c>
      <c r="R12" s="29" t="s">
        <v>56</v>
      </c>
      <c r="S12" s="29" t="s">
        <v>58</v>
      </c>
      <c r="T12" s="29" t="s">
        <v>60</v>
      </c>
      <c r="U12" s="30" t="s">
        <v>62</v>
      </c>
      <c r="V12" s="19" t="s">
        <v>90</v>
      </c>
    </row>
    <row r="13" spans="1:22" s="8" customFormat="1" ht="20.100000000000001" customHeight="1" x14ac:dyDescent="0.25">
      <c r="A13" s="120" t="str">
        <f>'ILK EKRAN D-K ÜCR'!B6</f>
        <v>Personel  Ad Soyad</v>
      </c>
      <c r="B13" s="121" t="str">
        <f>'ILK EKRAN D-K ÜCR'!C6</f>
        <v>Güvenlik</v>
      </c>
      <c r="C13" s="31">
        <f>'15 Mar- 1 Nis'!W11+'2 Nis-14 Nis+GiYCK'!W11</f>
        <v>14232.87</v>
      </c>
      <c r="D13" s="31">
        <f>'15 Mar- 1 Nis'!Z11+'2 Nis-14 Nis+GiYCK'!Z11</f>
        <v>1409.67</v>
      </c>
      <c r="E13" s="31">
        <f>'2 Nis-14 Nis+GiYCK'!AC11</f>
        <v>883.63</v>
      </c>
      <c r="F13" s="34">
        <f>'15 Mar- 1 Nis'!AH11+'2 Nis-14 Nis+GiYCK'!AH11</f>
        <v>91.53</v>
      </c>
      <c r="G13" s="31">
        <f>'15 Mar- 1 Nis'!AK11+'2 Nis-14 Nis+GiYCK'!AK11</f>
        <v>4411.38</v>
      </c>
      <c r="H13" s="31">
        <f>'15 Mar- 1 Nis'!AN11+'2 Nis-14 Nis+GiYCK'!AN11</f>
        <v>27.48</v>
      </c>
      <c r="I13" s="31">
        <f>'15 Mar- 1 Nis'!AQ11+'2 Nis-14 Nis+GiYCK'!AQ11</f>
        <v>0</v>
      </c>
      <c r="J13" s="31">
        <f>'15 Mar- 1 Nis'!AT11+'2 Nis-14 Nis+GiYCK'!AT11</f>
        <v>0</v>
      </c>
      <c r="K13" s="31">
        <f>'15 Mar- 1 Nis'!AW11+'2 Nis-14 Nis+GiYCK'!AW11</f>
        <v>0</v>
      </c>
      <c r="L13" s="31">
        <f>'15 Mar- 1 Nis'!AZ11+'2 Nis-14 Nis+GiYCK'!AZ11</f>
        <v>0</v>
      </c>
      <c r="M13" s="31">
        <f>'15 Mar- 1 Nis'!BC11+'2 Nis-14 Nis+GiYCK'!BF11</f>
        <v>0</v>
      </c>
      <c r="N13" s="31">
        <f>'15 Mar- 1 Nis'!BF11+'2 Nis-14 Nis+GiYCK'!BI11</f>
        <v>0</v>
      </c>
      <c r="O13" s="31">
        <f>'15 Mar- 1 Nis'!BI11+'2 Nis-14 Nis+GiYCK'!BL11</f>
        <v>0</v>
      </c>
      <c r="P13" s="31">
        <f>'15 Mar- 1 Nis'!BL11+'2 Nis-14 Nis+GiYCK'!BO11</f>
        <v>0</v>
      </c>
      <c r="Q13" s="31">
        <f>'15 Mar- 1 Nis'!BO11+'2 Nis-14 Nis+GiYCK'!BR11</f>
        <v>0</v>
      </c>
      <c r="R13" s="31">
        <f>'15 Mar- 1 Nis'!BR11+'2 Nis-14 Nis+GiYCK'!BU11</f>
        <v>0</v>
      </c>
      <c r="S13" s="31">
        <f>'15 Mar- 1 Nis'!BU11+'2 Nis-14 Nis+GiYCK'!BX11</f>
        <v>0</v>
      </c>
      <c r="T13" s="31">
        <f>'15 Mar- 1 Nis'!BX11+'2 Nis-14 Nis+GiYCK'!CA11</f>
        <v>0</v>
      </c>
      <c r="U13" s="35">
        <f>'15 Mar- 1 Nis'!CA11+'2 Nis-14 Nis+GiYCK'!CD11</f>
        <v>459.13</v>
      </c>
      <c r="V13" s="89">
        <f>C13+D13+E13+F13+G13+H13+I13+J13+K13+L13+M13+N13+O13+P13+Q13+R13+S13+T13-U13</f>
        <v>20597.43</v>
      </c>
    </row>
    <row r="14" spans="1:22" s="8" customFormat="1" ht="20.100000000000001" customHeight="1" x14ac:dyDescent="0.25">
      <c r="A14" s="120" t="str">
        <f>'ILK EKRAN D-K ÜCR'!B7</f>
        <v>Personel  Ad Soyad</v>
      </c>
      <c r="B14" s="121" t="str">
        <f>'ILK EKRAN D-K ÜCR'!C7</f>
        <v>Temizlik</v>
      </c>
      <c r="C14" s="31">
        <f>'15 Mar- 1 Nis'!W12+'2 Nis-14 Nis+GiYCK'!W12</f>
        <v>14122.67</v>
      </c>
      <c r="D14" s="31">
        <f>'15 Mar- 1 Nis'!Z12+'2 Nis-14 Nis+GiYCK'!Z12</f>
        <v>1409.67</v>
      </c>
      <c r="E14" s="31">
        <f>'2 Nis-14 Nis+GiYCK'!AC12</f>
        <v>883.63</v>
      </c>
      <c r="F14" s="34">
        <f>'15 Mar- 1 Nis'!AH12+'2 Nis-14 Nis+GiYCK'!AH12</f>
        <v>91.53</v>
      </c>
      <c r="G14" s="31">
        <f>'15 Mar- 1 Nis'!AK12+'2 Nis-14 Nis+GiYCK'!AK12</f>
        <v>4373.25</v>
      </c>
      <c r="H14" s="31">
        <f>'15 Mar- 1 Nis'!AN12+'2 Nis-14 Nis+GiYCK'!AN12</f>
        <v>27.48</v>
      </c>
      <c r="I14" s="31">
        <f>'15 Mar- 1 Nis'!AQ12+'2 Nis-14 Nis+GiYCK'!AQ12</f>
        <v>0</v>
      </c>
      <c r="J14" s="31">
        <f>'15 Mar- 1 Nis'!AT12+'2 Nis-14 Nis+GiYCK'!AT12</f>
        <v>0</v>
      </c>
      <c r="K14" s="31">
        <f>'15 Mar- 1 Nis'!AW12+'2 Nis-14 Nis+GiYCK'!AW12</f>
        <v>0</v>
      </c>
      <c r="L14" s="31">
        <f>'15 Mar- 1 Nis'!AZ12+'2 Nis-14 Nis+GiYCK'!AZ12</f>
        <v>0</v>
      </c>
      <c r="M14" s="31">
        <f>'15 Mar- 1 Nis'!BC12+'2 Nis-14 Nis+GiYCK'!BF12</f>
        <v>0</v>
      </c>
      <c r="N14" s="31">
        <f>'15 Mar- 1 Nis'!BF12+'2 Nis-14 Nis+GiYCK'!BI12</f>
        <v>0</v>
      </c>
      <c r="O14" s="31">
        <f>'15 Mar- 1 Nis'!BI12+'2 Nis-14 Nis+GiYCK'!BL12</f>
        <v>0</v>
      </c>
      <c r="P14" s="31">
        <f>'15 Mar- 1 Nis'!BL12+'2 Nis-14 Nis+GiYCK'!BO12</f>
        <v>0</v>
      </c>
      <c r="Q14" s="31">
        <f>'15 Mar- 1 Nis'!BO12+'2 Nis-14 Nis+GiYCK'!BR12</f>
        <v>0</v>
      </c>
      <c r="R14" s="31">
        <f>'15 Mar- 1 Nis'!BR12+'2 Nis-14 Nis+GiYCK'!BU12</f>
        <v>0</v>
      </c>
      <c r="S14" s="31">
        <f>'15 Mar- 1 Nis'!BU12+'2 Nis-14 Nis+GiYCK'!BX12</f>
        <v>0</v>
      </c>
      <c r="T14" s="31">
        <f>'15 Mar- 1 Nis'!BX12+'2 Nis-14 Nis+GiYCK'!CA12</f>
        <v>0</v>
      </c>
      <c r="U14" s="35">
        <f>'15 Mar- 1 Nis'!CA12+'2 Nis-14 Nis+GiYCK'!CD12</f>
        <v>455.57</v>
      </c>
      <c r="V14" s="89">
        <f t="shared" ref="V14:V32" si="0">C14+D14+E14+F14+G14+H14+I14+J14+K14+L14+M14+N14+O14+P14+Q14+R14+S14+T14-U14</f>
        <v>20452.66</v>
      </c>
    </row>
    <row r="15" spans="1:22" s="8" customFormat="1" ht="20.100000000000001" customHeight="1" x14ac:dyDescent="0.25">
      <c r="A15" s="120" t="str">
        <f>'ILK EKRAN D-K ÜCR'!B8</f>
        <v>Personel  Ad Soyad</v>
      </c>
      <c r="B15" s="121">
        <f>'ILK EKRAN D-K ÜCR'!C8</f>
        <v>0</v>
      </c>
      <c r="C15" s="31">
        <f>'15 Mar- 1 Nis'!W13+'2 Nis-14 Nis+GiYCK'!W13</f>
        <v>0</v>
      </c>
      <c r="D15" s="31">
        <f>'15 Mar- 1 Nis'!Z13+'2 Nis-14 Nis+GiYCK'!Z13</f>
        <v>1409.67</v>
      </c>
      <c r="E15" s="31">
        <f>'2 Nis-14 Nis+GiYCK'!AC13</f>
        <v>883.63</v>
      </c>
      <c r="F15" s="34">
        <f>'15 Mar- 1 Nis'!AH13+'2 Nis-14 Nis+GiYCK'!AH13</f>
        <v>91.53</v>
      </c>
      <c r="G15" s="31">
        <f>'15 Mar- 1 Nis'!AK13+'2 Nis-14 Nis+GiYCK'!AK13</f>
        <v>0</v>
      </c>
      <c r="H15" s="31">
        <f>'15 Mar- 1 Nis'!AN13+'2 Nis-14 Nis+GiYCK'!AN13</f>
        <v>27.48</v>
      </c>
      <c r="I15" s="31">
        <f>'15 Mar- 1 Nis'!AQ13+'2 Nis-14 Nis+GiYCK'!AQ13</f>
        <v>0</v>
      </c>
      <c r="J15" s="31">
        <f>'15 Mar- 1 Nis'!AT13+'2 Nis-14 Nis+GiYCK'!AT13</f>
        <v>0</v>
      </c>
      <c r="K15" s="31">
        <f>'15 Mar- 1 Nis'!AW13+'2 Nis-14 Nis+GiYCK'!AW13</f>
        <v>0</v>
      </c>
      <c r="L15" s="31">
        <f>'15 Mar- 1 Nis'!AZ13+'2 Nis-14 Nis+GiYCK'!AZ13</f>
        <v>0</v>
      </c>
      <c r="M15" s="31">
        <f>'15 Mar- 1 Nis'!BC13+'2 Nis-14 Nis+GiYCK'!BF13</f>
        <v>0</v>
      </c>
      <c r="N15" s="31">
        <f>'15 Mar- 1 Nis'!BF13+'2 Nis-14 Nis+GiYCK'!BI13</f>
        <v>0</v>
      </c>
      <c r="O15" s="31">
        <f>'15 Mar- 1 Nis'!BI13+'2 Nis-14 Nis+GiYCK'!BL13</f>
        <v>0</v>
      </c>
      <c r="P15" s="31">
        <f>'15 Mar- 1 Nis'!BL13+'2 Nis-14 Nis+GiYCK'!BO13</f>
        <v>0</v>
      </c>
      <c r="Q15" s="31">
        <f>'15 Mar- 1 Nis'!BO13+'2 Nis-14 Nis+GiYCK'!BR13</f>
        <v>0</v>
      </c>
      <c r="R15" s="31">
        <f>'15 Mar- 1 Nis'!BR13+'2 Nis-14 Nis+GiYCK'!BU13</f>
        <v>0</v>
      </c>
      <c r="S15" s="31">
        <f>'15 Mar- 1 Nis'!BU13+'2 Nis-14 Nis+GiYCK'!BX13</f>
        <v>0</v>
      </c>
      <c r="T15" s="31">
        <f>'15 Mar- 1 Nis'!BX13+'2 Nis-14 Nis+GiYCK'!CA13</f>
        <v>0</v>
      </c>
      <c r="U15" s="35">
        <f>'15 Mar- 1 Nis'!CA13+'2 Nis-14 Nis+GiYCK'!CD13</f>
        <v>0</v>
      </c>
      <c r="V15" s="89">
        <f t="shared" si="0"/>
        <v>2412.31</v>
      </c>
    </row>
    <row r="16" spans="1:22" s="8" customFormat="1" ht="20.100000000000001" customHeight="1" x14ac:dyDescent="0.25">
      <c r="A16" s="120" t="str">
        <f>'ILK EKRAN D-K ÜCR'!B9</f>
        <v>Personel  Ad Soyad</v>
      </c>
      <c r="B16" s="121">
        <f>'ILK EKRAN D-K ÜCR'!C9</f>
        <v>0</v>
      </c>
      <c r="C16" s="31">
        <f>'15 Mar- 1 Nis'!W14+'2 Nis-14 Nis+GiYCK'!W14</f>
        <v>0</v>
      </c>
      <c r="D16" s="31">
        <f>'15 Mar- 1 Nis'!Z14+'2 Nis-14 Nis+GiYCK'!Z14</f>
        <v>1409.67</v>
      </c>
      <c r="E16" s="31">
        <f>'2 Nis-14 Nis+GiYCK'!AC14</f>
        <v>883.63</v>
      </c>
      <c r="F16" s="34">
        <f>'15 Mar- 1 Nis'!AH14+'2 Nis-14 Nis+GiYCK'!AH14</f>
        <v>91.53</v>
      </c>
      <c r="G16" s="31">
        <f>'15 Mar- 1 Nis'!AK14+'2 Nis-14 Nis+GiYCK'!AK14</f>
        <v>0</v>
      </c>
      <c r="H16" s="31">
        <f>'15 Mar- 1 Nis'!AN14+'2 Nis-14 Nis+GiYCK'!AN14</f>
        <v>27.48</v>
      </c>
      <c r="I16" s="31">
        <f>'15 Mar- 1 Nis'!AQ14+'2 Nis-14 Nis+GiYCK'!AQ14</f>
        <v>0</v>
      </c>
      <c r="J16" s="31">
        <f>'15 Mar- 1 Nis'!AT14+'2 Nis-14 Nis+GiYCK'!AT14</f>
        <v>0</v>
      </c>
      <c r="K16" s="31">
        <f>'15 Mar- 1 Nis'!AW14+'2 Nis-14 Nis+GiYCK'!AW14</f>
        <v>0</v>
      </c>
      <c r="L16" s="31">
        <f>'15 Mar- 1 Nis'!AZ14+'2 Nis-14 Nis+GiYCK'!AZ14</f>
        <v>0</v>
      </c>
      <c r="M16" s="31">
        <f>'15 Mar- 1 Nis'!BC14+'2 Nis-14 Nis+GiYCK'!BF14</f>
        <v>0</v>
      </c>
      <c r="N16" s="31">
        <f>'15 Mar- 1 Nis'!BF14+'2 Nis-14 Nis+GiYCK'!BI14</f>
        <v>0</v>
      </c>
      <c r="O16" s="31">
        <f>'15 Mar- 1 Nis'!BI14+'2 Nis-14 Nis+GiYCK'!BL14</f>
        <v>0</v>
      </c>
      <c r="P16" s="31">
        <f>'15 Mar- 1 Nis'!BL14+'2 Nis-14 Nis+GiYCK'!BO14</f>
        <v>0</v>
      </c>
      <c r="Q16" s="31">
        <f>'15 Mar- 1 Nis'!BO14+'2 Nis-14 Nis+GiYCK'!BR14</f>
        <v>0</v>
      </c>
      <c r="R16" s="31">
        <f>'15 Mar- 1 Nis'!BR14+'2 Nis-14 Nis+GiYCK'!BU14</f>
        <v>0</v>
      </c>
      <c r="S16" s="31">
        <f>'15 Mar- 1 Nis'!BU14+'2 Nis-14 Nis+GiYCK'!BX14</f>
        <v>0</v>
      </c>
      <c r="T16" s="31">
        <f>'15 Mar- 1 Nis'!BX14+'2 Nis-14 Nis+GiYCK'!CA14</f>
        <v>0</v>
      </c>
      <c r="U16" s="35">
        <f>'15 Mar- 1 Nis'!CA14+'2 Nis-14 Nis+GiYCK'!CD14</f>
        <v>0</v>
      </c>
      <c r="V16" s="89">
        <f t="shared" si="0"/>
        <v>2412.31</v>
      </c>
    </row>
    <row r="17" spans="1:22" s="8" customFormat="1" ht="20.100000000000001" customHeight="1" x14ac:dyDescent="0.25">
      <c r="A17" s="120" t="str">
        <f>'ILK EKRAN D-K ÜCR'!B10</f>
        <v>Personel  Ad Soyad</v>
      </c>
      <c r="B17" s="121">
        <f>'ILK EKRAN D-K ÜCR'!C10</f>
        <v>0</v>
      </c>
      <c r="C17" s="31">
        <f>'15 Mar- 1 Nis'!W15+'2 Nis-14 Nis+GiYCK'!W15</f>
        <v>0</v>
      </c>
      <c r="D17" s="31">
        <f>'15 Mar- 1 Nis'!Z15+'2 Nis-14 Nis+GiYCK'!Z15</f>
        <v>1409.67</v>
      </c>
      <c r="E17" s="31">
        <f>'2 Nis-14 Nis+GiYCK'!AC15</f>
        <v>883.63</v>
      </c>
      <c r="F17" s="34">
        <f>'15 Mar- 1 Nis'!AH15+'2 Nis-14 Nis+GiYCK'!AH15</f>
        <v>91.53</v>
      </c>
      <c r="G17" s="31">
        <f>'15 Mar- 1 Nis'!AK15+'2 Nis-14 Nis+GiYCK'!AK15</f>
        <v>0</v>
      </c>
      <c r="H17" s="31">
        <f>'15 Mar- 1 Nis'!AN15+'2 Nis-14 Nis+GiYCK'!AN15</f>
        <v>27.48</v>
      </c>
      <c r="I17" s="31">
        <f>'15 Mar- 1 Nis'!AQ15+'2 Nis-14 Nis+GiYCK'!AQ15</f>
        <v>0</v>
      </c>
      <c r="J17" s="31">
        <f>'15 Mar- 1 Nis'!AT15+'2 Nis-14 Nis+GiYCK'!AT15</f>
        <v>0</v>
      </c>
      <c r="K17" s="31">
        <f>'15 Mar- 1 Nis'!AW15+'2 Nis-14 Nis+GiYCK'!AW15</f>
        <v>0</v>
      </c>
      <c r="L17" s="31">
        <f>'15 Mar- 1 Nis'!AZ15+'2 Nis-14 Nis+GiYCK'!AZ15</f>
        <v>0</v>
      </c>
      <c r="M17" s="31">
        <f>'15 Mar- 1 Nis'!BC15+'2 Nis-14 Nis+GiYCK'!BF15</f>
        <v>0</v>
      </c>
      <c r="N17" s="31">
        <f>'15 Mar- 1 Nis'!BF15+'2 Nis-14 Nis+GiYCK'!BI15</f>
        <v>0</v>
      </c>
      <c r="O17" s="31">
        <f>'15 Mar- 1 Nis'!BI15+'2 Nis-14 Nis+GiYCK'!BL15</f>
        <v>0</v>
      </c>
      <c r="P17" s="31">
        <f>'15 Mar- 1 Nis'!BL15+'2 Nis-14 Nis+GiYCK'!BO15</f>
        <v>0</v>
      </c>
      <c r="Q17" s="31">
        <f>'15 Mar- 1 Nis'!BO15+'2 Nis-14 Nis+GiYCK'!BR15</f>
        <v>0</v>
      </c>
      <c r="R17" s="31">
        <f>'15 Mar- 1 Nis'!BR15+'2 Nis-14 Nis+GiYCK'!BU15</f>
        <v>0</v>
      </c>
      <c r="S17" s="31">
        <f>'15 Mar- 1 Nis'!BU15+'2 Nis-14 Nis+GiYCK'!BX15</f>
        <v>0</v>
      </c>
      <c r="T17" s="31">
        <f>'15 Mar- 1 Nis'!BX15+'2 Nis-14 Nis+GiYCK'!CA15</f>
        <v>0</v>
      </c>
      <c r="U17" s="35">
        <f>'15 Mar- 1 Nis'!CA15+'2 Nis-14 Nis+GiYCK'!CD15</f>
        <v>0</v>
      </c>
      <c r="V17" s="89">
        <f t="shared" si="0"/>
        <v>2412.31</v>
      </c>
    </row>
    <row r="18" spans="1:22" s="8" customFormat="1" ht="20.100000000000001" customHeight="1" x14ac:dyDescent="0.25">
      <c r="A18" s="120" t="str">
        <f>'ILK EKRAN D-K ÜCR'!B11</f>
        <v>Personel  Ad Soyad</v>
      </c>
      <c r="B18" s="121">
        <f>'ILK EKRAN D-K ÜCR'!C11</f>
        <v>0</v>
      </c>
      <c r="C18" s="31">
        <f>'15 Mar- 1 Nis'!W16+'2 Nis-14 Nis+GiYCK'!W16</f>
        <v>0</v>
      </c>
      <c r="D18" s="31">
        <f>'15 Mar- 1 Nis'!Z16+'2 Nis-14 Nis+GiYCK'!Z16</f>
        <v>1409.67</v>
      </c>
      <c r="E18" s="31">
        <f>'2 Nis-14 Nis+GiYCK'!AC16</f>
        <v>883.63</v>
      </c>
      <c r="F18" s="34">
        <f>'15 Mar- 1 Nis'!AH16+'2 Nis-14 Nis+GiYCK'!AH16</f>
        <v>91.53</v>
      </c>
      <c r="G18" s="31">
        <f>'15 Mar- 1 Nis'!AK16+'2 Nis-14 Nis+GiYCK'!AK16</f>
        <v>0</v>
      </c>
      <c r="H18" s="31">
        <f>'15 Mar- 1 Nis'!AN16+'2 Nis-14 Nis+GiYCK'!AN16</f>
        <v>27.48</v>
      </c>
      <c r="I18" s="31">
        <f>'15 Mar- 1 Nis'!AQ16+'2 Nis-14 Nis+GiYCK'!AQ16</f>
        <v>0</v>
      </c>
      <c r="J18" s="31">
        <f>'15 Mar- 1 Nis'!AT16+'2 Nis-14 Nis+GiYCK'!AT16</f>
        <v>0</v>
      </c>
      <c r="K18" s="31">
        <f>'15 Mar- 1 Nis'!AW16+'2 Nis-14 Nis+GiYCK'!AW16</f>
        <v>0</v>
      </c>
      <c r="L18" s="31">
        <f>'15 Mar- 1 Nis'!AZ16+'2 Nis-14 Nis+GiYCK'!AZ16</f>
        <v>0</v>
      </c>
      <c r="M18" s="31">
        <f>'15 Mar- 1 Nis'!BC16+'2 Nis-14 Nis+GiYCK'!BF16</f>
        <v>0</v>
      </c>
      <c r="N18" s="31">
        <f>'15 Mar- 1 Nis'!BF16+'2 Nis-14 Nis+GiYCK'!BI16</f>
        <v>0</v>
      </c>
      <c r="O18" s="31">
        <f>'15 Mar- 1 Nis'!BI16+'2 Nis-14 Nis+GiYCK'!BL16</f>
        <v>0</v>
      </c>
      <c r="P18" s="31">
        <f>'15 Mar- 1 Nis'!BL16+'2 Nis-14 Nis+GiYCK'!BO16</f>
        <v>0</v>
      </c>
      <c r="Q18" s="31">
        <f>'15 Mar- 1 Nis'!BO16+'2 Nis-14 Nis+GiYCK'!BR16</f>
        <v>0</v>
      </c>
      <c r="R18" s="31">
        <f>'15 Mar- 1 Nis'!BR16+'2 Nis-14 Nis+GiYCK'!BU16</f>
        <v>0</v>
      </c>
      <c r="S18" s="31">
        <f>'15 Mar- 1 Nis'!BU16+'2 Nis-14 Nis+GiYCK'!BX16</f>
        <v>0</v>
      </c>
      <c r="T18" s="31">
        <f>'15 Mar- 1 Nis'!BX16+'2 Nis-14 Nis+GiYCK'!CA16</f>
        <v>0</v>
      </c>
      <c r="U18" s="35">
        <f>'15 Mar- 1 Nis'!CA16+'2 Nis-14 Nis+GiYCK'!CD16</f>
        <v>0</v>
      </c>
      <c r="V18" s="89">
        <f t="shared" si="0"/>
        <v>2412.31</v>
      </c>
    </row>
    <row r="19" spans="1:22" s="8" customFormat="1" ht="20.100000000000001" customHeight="1" x14ac:dyDescent="0.25">
      <c r="A19" s="120" t="str">
        <f>'ILK EKRAN D-K ÜCR'!B12</f>
        <v>Personel  Ad Soyad</v>
      </c>
      <c r="B19" s="121">
        <f>'ILK EKRAN D-K ÜCR'!C12</f>
        <v>0</v>
      </c>
      <c r="C19" s="31">
        <f>'15 Mar- 1 Nis'!W17+'2 Nis-14 Nis+GiYCK'!W17</f>
        <v>0</v>
      </c>
      <c r="D19" s="31">
        <f>'15 Mar- 1 Nis'!Z17+'2 Nis-14 Nis+GiYCK'!Z17</f>
        <v>1409.67</v>
      </c>
      <c r="E19" s="31">
        <f>'2 Nis-14 Nis+GiYCK'!AC17</f>
        <v>883.63</v>
      </c>
      <c r="F19" s="34">
        <f>'15 Mar- 1 Nis'!AH17+'2 Nis-14 Nis+GiYCK'!AH17</f>
        <v>91.53</v>
      </c>
      <c r="G19" s="31">
        <f>'15 Mar- 1 Nis'!AK17+'2 Nis-14 Nis+GiYCK'!AK17</f>
        <v>0</v>
      </c>
      <c r="H19" s="31">
        <f>'15 Mar- 1 Nis'!AN17+'2 Nis-14 Nis+GiYCK'!AN17</f>
        <v>27.48</v>
      </c>
      <c r="I19" s="31">
        <f>'15 Mar- 1 Nis'!AQ17+'2 Nis-14 Nis+GiYCK'!AQ17</f>
        <v>0</v>
      </c>
      <c r="J19" s="31">
        <f>'15 Mar- 1 Nis'!AT17+'2 Nis-14 Nis+GiYCK'!AT17</f>
        <v>0</v>
      </c>
      <c r="K19" s="31">
        <f>'15 Mar- 1 Nis'!AW17+'2 Nis-14 Nis+GiYCK'!AW17</f>
        <v>0</v>
      </c>
      <c r="L19" s="31">
        <f>'15 Mar- 1 Nis'!AZ17+'2 Nis-14 Nis+GiYCK'!AZ17</f>
        <v>0</v>
      </c>
      <c r="M19" s="31">
        <f>'15 Mar- 1 Nis'!BC17+'2 Nis-14 Nis+GiYCK'!BF17</f>
        <v>0</v>
      </c>
      <c r="N19" s="31">
        <f>'15 Mar- 1 Nis'!BF17+'2 Nis-14 Nis+GiYCK'!BI17</f>
        <v>0</v>
      </c>
      <c r="O19" s="31">
        <f>'15 Mar- 1 Nis'!BI17+'2 Nis-14 Nis+GiYCK'!BL17</f>
        <v>0</v>
      </c>
      <c r="P19" s="31">
        <f>'15 Mar- 1 Nis'!BL17+'2 Nis-14 Nis+GiYCK'!BO17</f>
        <v>0</v>
      </c>
      <c r="Q19" s="31">
        <f>'15 Mar- 1 Nis'!BO17+'2 Nis-14 Nis+GiYCK'!BR17</f>
        <v>0</v>
      </c>
      <c r="R19" s="31">
        <f>'15 Mar- 1 Nis'!BR17+'2 Nis-14 Nis+GiYCK'!BU17</f>
        <v>0</v>
      </c>
      <c r="S19" s="31">
        <f>'15 Mar- 1 Nis'!BU17+'2 Nis-14 Nis+GiYCK'!BX17</f>
        <v>0</v>
      </c>
      <c r="T19" s="31">
        <f>'15 Mar- 1 Nis'!BX17+'2 Nis-14 Nis+GiYCK'!CA17</f>
        <v>0</v>
      </c>
      <c r="U19" s="35">
        <f>'15 Mar- 1 Nis'!CA17+'2 Nis-14 Nis+GiYCK'!CD17</f>
        <v>0</v>
      </c>
      <c r="V19" s="89">
        <f t="shared" si="0"/>
        <v>2412.31</v>
      </c>
    </row>
    <row r="20" spans="1:22" s="8" customFormat="1" ht="20.100000000000001" customHeight="1" x14ac:dyDescent="0.25">
      <c r="A20" s="120" t="str">
        <f>'ILK EKRAN D-K ÜCR'!B13</f>
        <v>Personel  Ad Soyad</v>
      </c>
      <c r="B20" s="121">
        <f>'ILK EKRAN D-K ÜCR'!C13</f>
        <v>0</v>
      </c>
      <c r="C20" s="31">
        <f>'15 Mar- 1 Nis'!W18+'2 Nis-14 Nis+GiYCK'!W18</f>
        <v>0</v>
      </c>
      <c r="D20" s="31">
        <f>'15 Mar- 1 Nis'!Z18+'2 Nis-14 Nis+GiYCK'!Z18</f>
        <v>1409.67</v>
      </c>
      <c r="E20" s="31">
        <f>'2 Nis-14 Nis+GiYCK'!AC18</f>
        <v>883.63</v>
      </c>
      <c r="F20" s="34">
        <f>'15 Mar- 1 Nis'!AH18+'2 Nis-14 Nis+GiYCK'!AH18</f>
        <v>91.53</v>
      </c>
      <c r="G20" s="31">
        <f>'15 Mar- 1 Nis'!AK18+'2 Nis-14 Nis+GiYCK'!AK18</f>
        <v>0</v>
      </c>
      <c r="H20" s="31">
        <f>'15 Mar- 1 Nis'!AN18+'2 Nis-14 Nis+GiYCK'!AN18</f>
        <v>27.48</v>
      </c>
      <c r="I20" s="31">
        <f>'15 Mar- 1 Nis'!AQ18+'2 Nis-14 Nis+GiYCK'!AQ18</f>
        <v>0</v>
      </c>
      <c r="J20" s="31">
        <f>'15 Mar- 1 Nis'!AT18+'2 Nis-14 Nis+GiYCK'!AT18</f>
        <v>0</v>
      </c>
      <c r="K20" s="31">
        <f>'15 Mar- 1 Nis'!AW18+'2 Nis-14 Nis+GiYCK'!AW18</f>
        <v>0</v>
      </c>
      <c r="L20" s="31">
        <f>'15 Mar- 1 Nis'!AZ18+'2 Nis-14 Nis+GiYCK'!AZ18</f>
        <v>0</v>
      </c>
      <c r="M20" s="31">
        <f>'15 Mar- 1 Nis'!BC18+'2 Nis-14 Nis+GiYCK'!BF18</f>
        <v>0</v>
      </c>
      <c r="N20" s="31">
        <f>'15 Mar- 1 Nis'!BF18+'2 Nis-14 Nis+GiYCK'!BI18</f>
        <v>0</v>
      </c>
      <c r="O20" s="31">
        <f>'15 Mar- 1 Nis'!BI18+'2 Nis-14 Nis+GiYCK'!BL18</f>
        <v>0</v>
      </c>
      <c r="P20" s="31">
        <f>'15 Mar- 1 Nis'!BL18+'2 Nis-14 Nis+GiYCK'!BO18</f>
        <v>0</v>
      </c>
      <c r="Q20" s="31">
        <f>'15 Mar- 1 Nis'!BO18+'2 Nis-14 Nis+GiYCK'!BR18</f>
        <v>0</v>
      </c>
      <c r="R20" s="31">
        <f>'15 Mar- 1 Nis'!BR18+'2 Nis-14 Nis+GiYCK'!BU18</f>
        <v>0</v>
      </c>
      <c r="S20" s="31">
        <f>'15 Mar- 1 Nis'!BU18+'2 Nis-14 Nis+GiYCK'!BX18</f>
        <v>0</v>
      </c>
      <c r="T20" s="31">
        <f>'15 Mar- 1 Nis'!BX18+'2 Nis-14 Nis+GiYCK'!CA18</f>
        <v>0</v>
      </c>
      <c r="U20" s="35">
        <f>'15 Mar- 1 Nis'!CA18+'2 Nis-14 Nis+GiYCK'!CD18</f>
        <v>0</v>
      </c>
      <c r="V20" s="89">
        <f t="shared" si="0"/>
        <v>2412.31</v>
      </c>
    </row>
    <row r="21" spans="1:22" s="8" customFormat="1" ht="20.100000000000001" customHeight="1" x14ac:dyDescent="0.25">
      <c r="A21" s="120" t="str">
        <f>'ILK EKRAN D-K ÜCR'!B14</f>
        <v>Personel  Ad Soyad</v>
      </c>
      <c r="B21" s="121">
        <f>'ILK EKRAN D-K ÜCR'!C14</f>
        <v>0</v>
      </c>
      <c r="C21" s="31">
        <f>'15 Mar- 1 Nis'!W19+'2 Nis-14 Nis+GiYCK'!W19</f>
        <v>0</v>
      </c>
      <c r="D21" s="31">
        <f>'15 Mar- 1 Nis'!Z19+'2 Nis-14 Nis+GiYCK'!Z19</f>
        <v>1409.67</v>
      </c>
      <c r="E21" s="31">
        <f>'2 Nis-14 Nis+GiYCK'!AC19</f>
        <v>883.63</v>
      </c>
      <c r="F21" s="34">
        <f>'15 Mar- 1 Nis'!AH19+'2 Nis-14 Nis+GiYCK'!AH19</f>
        <v>91.53</v>
      </c>
      <c r="G21" s="31">
        <f>'15 Mar- 1 Nis'!AK19+'2 Nis-14 Nis+GiYCK'!AK19</f>
        <v>0</v>
      </c>
      <c r="H21" s="31">
        <f>'15 Mar- 1 Nis'!AN19+'2 Nis-14 Nis+GiYCK'!AN19</f>
        <v>27.48</v>
      </c>
      <c r="I21" s="31">
        <f>'15 Mar- 1 Nis'!AQ19+'2 Nis-14 Nis+GiYCK'!AQ19</f>
        <v>0</v>
      </c>
      <c r="J21" s="31">
        <f>'15 Mar- 1 Nis'!AT19+'2 Nis-14 Nis+GiYCK'!AT19</f>
        <v>0</v>
      </c>
      <c r="K21" s="31">
        <f>'15 Mar- 1 Nis'!AW19+'2 Nis-14 Nis+GiYCK'!AW19</f>
        <v>0</v>
      </c>
      <c r="L21" s="31">
        <f>'15 Mar- 1 Nis'!AZ19+'2 Nis-14 Nis+GiYCK'!AZ19</f>
        <v>0</v>
      </c>
      <c r="M21" s="31">
        <f>'15 Mar- 1 Nis'!BC19+'2 Nis-14 Nis+GiYCK'!BF19</f>
        <v>0</v>
      </c>
      <c r="N21" s="31">
        <f>'15 Mar- 1 Nis'!BF19+'2 Nis-14 Nis+GiYCK'!BI19</f>
        <v>0</v>
      </c>
      <c r="O21" s="31">
        <f>'15 Mar- 1 Nis'!BI19+'2 Nis-14 Nis+GiYCK'!BL19</f>
        <v>0</v>
      </c>
      <c r="P21" s="31">
        <f>'15 Mar- 1 Nis'!BL19+'2 Nis-14 Nis+GiYCK'!BO19</f>
        <v>0</v>
      </c>
      <c r="Q21" s="31">
        <f>'15 Mar- 1 Nis'!BO19+'2 Nis-14 Nis+GiYCK'!BR19</f>
        <v>0</v>
      </c>
      <c r="R21" s="31">
        <f>'15 Mar- 1 Nis'!BR19+'2 Nis-14 Nis+GiYCK'!BU19</f>
        <v>0</v>
      </c>
      <c r="S21" s="31">
        <f>'15 Mar- 1 Nis'!BU19+'2 Nis-14 Nis+GiYCK'!BX19</f>
        <v>0</v>
      </c>
      <c r="T21" s="31">
        <f>'15 Mar- 1 Nis'!BX19+'2 Nis-14 Nis+GiYCK'!CA19</f>
        <v>0</v>
      </c>
      <c r="U21" s="35">
        <f>'15 Mar- 1 Nis'!CA19+'2 Nis-14 Nis+GiYCK'!CD19</f>
        <v>0</v>
      </c>
      <c r="V21" s="89">
        <f t="shared" si="0"/>
        <v>2412.31</v>
      </c>
    </row>
    <row r="22" spans="1:22" s="8" customFormat="1" ht="20.100000000000001" customHeight="1" x14ac:dyDescent="0.25">
      <c r="A22" s="120" t="str">
        <f>'ILK EKRAN D-K ÜCR'!B15</f>
        <v>Personel  Ad Soyad</v>
      </c>
      <c r="B22" s="121">
        <f>'ILK EKRAN D-K ÜCR'!C15</f>
        <v>0</v>
      </c>
      <c r="C22" s="31">
        <f>'15 Mar- 1 Nis'!W20+'2 Nis-14 Nis+GiYCK'!W20</f>
        <v>0</v>
      </c>
      <c r="D22" s="31">
        <f>'15 Mar- 1 Nis'!Z20+'2 Nis-14 Nis+GiYCK'!Z20</f>
        <v>1409.67</v>
      </c>
      <c r="E22" s="31">
        <f>'2 Nis-14 Nis+GiYCK'!AC20</f>
        <v>883.63</v>
      </c>
      <c r="F22" s="34">
        <f>'15 Mar- 1 Nis'!AH20+'2 Nis-14 Nis+GiYCK'!AH20</f>
        <v>91.53</v>
      </c>
      <c r="G22" s="31">
        <f>'15 Mar- 1 Nis'!AK20+'2 Nis-14 Nis+GiYCK'!AK20</f>
        <v>0</v>
      </c>
      <c r="H22" s="31">
        <f>'15 Mar- 1 Nis'!AN20+'2 Nis-14 Nis+GiYCK'!AN20</f>
        <v>27.48</v>
      </c>
      <c r="I22" s="31">
        <f>'15 Mar- 1 Nis'!AQ20+'2 Nis-14 Nis+GiYCK'!AQ20</f>
        <v>0</v>
      </c>
      <c r="J22" s="31">
        <f>'15 Mar- 1 Nis'!AT20+'2 Nis-14 Nis+GiYCK'!AT20</f>
        <v>0</v>
      </c>
      <c r="K22" s="31">
        <f>'15 Mar- 1 Nis'!AW20+'2 Nis-14 Nis+GiYCK'!AW20</f>
        <v>0</v>
      </c>
      <c r="L22" s="31">
        <f>'15 Mar- 1 Nis'!AZ20+'2 Nis-14 Nis+GiYCK'!AZ20</f>
        <v>0</v>
      </c>
      <c r="M22" s="31">
        <f>'15 Mar- 1 Nis'!BC20+'2 Nis-14 Nis+GiYCK'!BF20</f>
        <v>0</v>
      </c>
      <c r="N22" s="31">
        <f>'15 Mar- 1 Nis'!BF20+'2 Nis-14 Nis+GiYCK'!BI20</f>
        <v>0</v>
      </c>
      <c r="O22" s="31">
        <f>'15 Mar- 1 Nis'!BI20+'2 Nis-14 Nis+GiYCK'!BL20</f>
        <v>0</v>
      </c>
      <c r="P22" s="31">
        <f>'15 Mar- 1 Nis'!BL20+'2 Nis-14 Nis+GiYCK'!BO20</f>
        <v>0</v>
      </c>
      <c r="Q22" s="31">
        <f>'15 Mar- 1 Nis'!BO20+'2 Nis-14 Nis+GiYCK'!BR20</f>
        <v>0</v>
      </c>
      <c r="R22" s="31">
        <f>'15 Mar- 1 Nis'!BR20+'2 Nis-14 Nis+GiYCK'!BU20</f>
        <v>0</v>
      </c>
      <c r="S22" s="31">
        <f>'15 Mar- 1 Nis'!BU20+'2 Nis-14 Nis+GiYCK'!BX20</f>
        <v>0</v>
      </c>
      <c r="T22" s="31">
        <f>'15 Mar- 1 Nis'!BX20+'2 Nis-14 Nis+GiYCK'!CA20</f>
        <v>0</v>
      </c>
      <c r="U22" s="35">
        <f>'15 Mar- 1 Nis'!CA20+'2 Nis-14 Nis+GiYCK'!CD20</f>
        <v>0</v>
      </c>
      <c r="V22" s="89">
        <f t="shared" si="0"/>
        <v>2412.31</v>
      </c>
    </row>
    <row r="23" spans="1:22" s="8" customFormat="1" ht="20.100000000000001" customHeight="1" x14ac:dyDescent="0.25">
      <c r="A23" s="120" t="str">
        <f>'ILK EKRAN D-K ÜCR'!B16</f>
        <v>Personel  Ad Soyad</v>
      </c>
      <c r="B23" s="121">
        <f>'ILK EKRAN D-K ÜCR'!C16</f>
        <v>0</v>
      </c>
      <c r="C23" s="31">
        <f>'15 Mar- 1 Nis'!W21+'2 Nis-14 Nis+GiYCK'!W21</f>
        <v>0</v>
      </c>
      <c r="D23" s="31">
        <f>'15 Mar- 1 Nis'!Z21+'2 Nis-14 Nis+GiYCK'!Z21</f>
        <v>1409.67</v>
      </c>
      <c r="E23" s="31">
        <f>'2 Nis-14 Nis+GiYCK'!AC21</f>
        <v>883.63</v>
      </c>
      <c r="F23" s="34">
        <f>'15 Mar- 1 Nis'!AH21+'2 Nis-14 Nis+GiYCK'!AH21</f>
        <v>91.53</v>
      </c>
      <c r="G23" s="31">
        <f>'15 Mar- 1 Nis'!AK21+'2 Nis-14 Nis+GiYCK'!AK21</f>
        <v>0</v>
      </c>
      <c r="H23" s="31">
        <f>'15 Mar- 1 Nis'!AN21+'2 Nis-14 Nis+GiYCK'!AN21</f>
        <v>27.48</v>
      </c>
      <c r="I23" s="31">
        <f>'15 Mar- 1 Nis'!AQ21+'2 Nis-14 Nis+GiYCK'!AQ21</f>
        <v>0</v>
      </c>
      <c r="J23" s="31">
        <f>'15 Mar- 1 Nis'!AT21+'2 Nis-14 Nis+GiYCK'!AT21</f>
        <v>0</v>
      </c>
      <c r="K23" s="31">
        <f>'15 Mar- 1 Nis'!AW21+'2 Nis-14 Nis+GiYCK'!AW21</f>
        <v>0</v>
      </c>
      <c r="L23" s="31">
        <f>'15 Mar- 1 Nis'!AZ21+'2 Nis-14 Nis+GiYCK'!AZ21</f>
        <v>0</v>
      </c>
      <c r="M23" s="31">
        <f>'15 Mar- 1 Nis'!BC21+'2 Nis-14 Nis+GiYCK'!BF21</f>
        <v>0</v>
      </c>
      <c r="N23" s="31">
        <f>'15 Mar- 1 Nis'!BF21+'2 Nis-14 Nis+GiYCK'!BI21</f>
        <v>0</v>
      </c>
      <c r="O23" s="31">
        <f>'15 Mar- 1 Nis'!BI21+'2 Nis-14 Nis+GiYCK'!BL21</f>
        <v>0</v>
      </c>
      <c r="P23" s="31">
        <f>'15 Mar- 1 Nis'!BL21+'2 Nis-14 Nis+GiYCK'!BO21</f>
        <v>0</v>
      </c>
      <c r="Q23" s="31">
        <f>'15 Mar- 1 Nis'!BO21+'2 Nis-14 Nis+GiYCK'!BR21</f>
        <v>0</v>
      </c>
      <c r="R23" s="31">
        <f>'15 Mar- 1 Nis'!BR21+'2 Nis-14 Nis+GiYCK'!BU21</f>
        <v>0</v>
      </c>
      <c r="S23" s="31">
        <f>'15 Mar- 1 Nis'!BU21+'2 Nis-14 Nis+GiYCK'!BX21</f>
        <v>0</v>
      </c>
      <c r="T23" s="31">
        <f>'15 Mar- 1 Nis'!BX21+'2 Nis-14 Nis+GiYCK'!CA21</f>
        <v>0</v>
      </c>
      <c r="U23" s="35">
        <f>'15 Mar- 1 Nis'!CA21+'2 Nis-14 Nis+GiYCK'!CD21</f>
        <v>0</v>
      </c>
      <c r="V23" s="89">
        <f t="shared" si="0"/>
        <v>2412.31</v>
      </c>
    </row>
    <row r="24" spans="1:22" s="8" customFormat="1" ht="20.100000000000001" customHeight="1" x14ac:dyDescent="0.25">
      <c r="A24" s="120" t="str">
        <f>'ILK EKRAN D-K ÜCR'!B17</f>
        <v>Personel  Ad Soyad</v>
      </c>
      <c r="B24" s="121">
        <f>'ILK EKRAN D-K ÜCR'!C17</f>
        <v>0</v>
      </c>
      <c r="C24" s="31">
        <f>'15 Mar- 1 Nis'!W22+'2 Nis-14 Nis+GiYCK'!W22</f>
        <v>0</v>
      </c>
      <c r="D24" s="31">
        <f>'15 Mar- 1 Nis'!Z22+'2 Nis-14 Nis+GiYCK'!Z22</f>
        <v>1409.67</v>
      </c>
      <c r="E24" s="31">
        <f>'2 Nis-14 Nis+GiYCK'!AC22</f>
        <v>883.63</v>
      </c>
      <c r="F24" s="34">
        <f>'15 Mar- 1 Nis'!AH22+'2 Nis-14 Nis+GiYCK'!AH22</f>
        <v>91.53</v>
      </c>
      <c r="G24" s="31">
        <f>'15 Mar- 1 Nis'!AK22+'2 Nis-14 Nis+GiYCK'!AK22</f>
        <v>0</v>
      </c>
      <c r="H24" s="31">
        <f>'15 Mar- 1 Nis'!AN22+'2 Nis-14 Nis+GiYCK'!AN22</f>
        <v>27.48</v>
      </c>
      <c r="I24" s="31">
        <f>'15 Mar- 1 Nis'!AQ22+'2 Nis-14 Nis+GiYCK'!AQ22</f>
        <v>0</v>
      </c>
      <c r="J24" s="31">
        <f>'15 Mar- 1 Nis'!AT22+'2 Nis-14 Nis+GiYCK'!AT22</f>
        <v>0</v>
      </c>
      <c r="K24" s="31">
        <f>'15 Mar- 1 Nis'!AW22+'2 Nis-14 Nis+GiYCK'!AW22</f>
        <v>0</v>
      </c>
      <c r="L24" s="31">
        <f>'15 Mar- 1 Nis'!AZ22+'2 Nis-14 Nis+GiYCK'!AZ22</f>
        <v>0</v>
      </c>
      <c r="M24" s="31">
        <f>'15 Mar- 1 Nis'!BC22+'2 Nis-14 Nis+GiYCK'!BF22</f>
        <v>0</v>
      </c>
      <c r="N24" s="31">
        <f>'15 Mar- 1 Nis'!BF22+'2 Nis-14 Nis+GiYCK'!BI22</f>
        <v>0</v>
      </c>
      <c r="O24" s="31">
        <f>'15 Mar- 1 Nis'!BI22+'2 Nis-14 Nis+GiYCK'!BL22</f>
        <v>0</v>
      </c>
      <c r="P24" s="31">
        <f>'15 Mar- 1 Nis'!BL22+'2 Nis-14 Nis+GiYCK'!BO22</f>
        <v>0</v>
      </c>
      <c r="Q24" s="31">
        <f>'15 Mar- 1 Nis'!BO22+'2 Nis-14 Nis+GiYCK'!BR22</f>
        <v>0</v>
      </c>
      <c r="R24" s="31">
        <f>'15 Mar- 1 Nis'!BR22+'2 Nis-14 Nis+GiYCK'!BU22</f>
        <v>0</v>
      </c>
      <c r="S24" s="31">
        <f>'15 Mar- 1 Nis'!BU22+'2 Nis-14 Nis+GiYCK'!BX22</f>
        <v>0</v>
      </c>
      <c r="T24" s="31">
        <f>'15 Mar- 1 Nis'!BX22+'2 Nis-14 Nis+GiYCK'!CA22</f>
        <v>0</v>
      </c>
      <c r="U24" s="35">
        <f>'15 Mar- 1 Nis'!CA22+'2 Nis-14 Nis+GiYCK'!CD22</f>
        <v>0</v>
      </c>
      <c r="V24" s="89">
        <f t="shared" si="0"/>
        <v>2412.31</v>
      </c>
    </row>
    <row r="25" spans="1:22" s="8" customFormat="1" ht="20.100000000000001" customHeight="1" x14ac:dyDescent="0.25">
      <c r="A25" s="120" t="str">
        <f>'ILK EKRAN D-K ÜCR'!B18</f>
        <v>Personel  Ad Soyad</v>
      </c>
      <c r="B25" s="121">
        <f>'ILK EKRAN D-K ÜCR'!C18</f>
        <v>0</v>
      </c>
      <c r="C25" s="31">
        <f>'15 Mar- 1 Nis'!W23+'2 Nis-14 Nis+GiYCK'!W23</f>
        <v>0</v>
      </c>
      <c r="D25" s="31">
        <f>'15 Mar- 1 Nis'!Z23+'2 Nis-14 Nis+GiYCK'!Z23</f>
        <v>1409.67</v>
      </c>
      <c r="E25" s="31">
        <f>'2 Nis-14 Nis+GiYCK'!AC23</f>
        <v>883.63</v>
      </c>
      <c r="F25" s="34">
        <f>'15 Mar- 1 Nis'!AH23+'2 Nis-14 Nis+GiYCK'!AH23</f>
        <v>91.53</v>
      </c>
      <c r="G25" s="31">
        <f>'15 Mar- 1 Nis'!AK23+'2 Nis-14 Nis+GiYCK'!AK23</f>
        <v>0</v>
      </c>
      <c r="H25" s="31">
        <f>'15 Mar- 1 Nis'!AN23+'2 Nis-14 Nis+GiYCK'!AN23</f>
        <v>27.48</v>
      </c>
      <c r="I25" s="31">
        <f>'15 Mar- 1 Nis'!AQ23+'2 Nis-14 Nis+GiYCK'!AQ23</f>
        <v>0</v>
      </c>
      <c r="J25" s="31">
        <f>'15 Mar- 1 Nis'!AT23+'2 Nis-14 Nis+GiYCK'!AT23</f>
        <v>0</v>
      </c>
      <c r="K25" s="31">
        <f>'15 Mar- 1 Nis'!AW23+'2 Nis-14 Nis+GiYCK'!AW23</f>
        <v>0</v>
      </c>
      <c r="L25" s="31">
        <f>'15 Mar- 1 Nis'!AZ23+'2 Nis-14 Nis+GiYCK'!AZ23</f>
        <v>0</v>
      </c>
      <c r="M25" s="31">
        <f>'15 Mar- 1 Nis'!BC23+'2 Nis-14 Nis+GiYCK'!BF23</f>
        <v>0</v>
      </c>
      <c r="N25" s="31">
        <f>'15 Mar- 1 Nis'!BF23+'2 Nis-14 Nis+GiYCK'!BI23</f>
        <v>0</v>
      </c>
      <c r="O25" s="31">
        <f>'15 Mar- 1 Nis'!BI23+'2 Nis-14 Nis+GiYCK'!BL23</f>
        <v>0</v>
      </c>
      <c r="P25" s="31">
        <f>'15 Mar- 1 Nis'!BL23+'2 Nis-14 Nis+GiYCK'!BO23</f>
        <v>0</v>
      </c>
      <c r="Q25" s="31">
        <f>'15 Mar- 1 Nis'!BO23+'2 Nis-14 Nis+GiYCK'!BR23</f>
        <v>0</v>
      </c>
      <c r="R25" s="31">
        <f>'15 Mar- 1 Nis'!BR23+'2 Nis-14 Nis+GiYCK'!BU23</f>
        <v>0</v>
      </c>
      <c r="S25" s="31">
        <f>'15 Mar- 1 Nis'!BU23+'2 Nis-14 Nis+GiYCK'!BX23</f>
        <v>0</v>
      </c>
      <c r="T25" s="31">
        <f>'15 Mar- 1 Nis'!BX23+'2 Nis-14 Nis+GiYCK'!CA23</f>
        <v>0</v>
      </c>
      <c r="U25" s="35">
        <f>'15 Mar- 1 Nis'!CA23+'2 Nis-14 Nis+GiYCK'!CD23</f>
        <v>0</v>
      </c>
      <c r="V25" s="89">
        <f t="shared" si="0"/>
        <v>2412.31</v>
      </c>
    </row>
    <row r="26" spans="1:22" s="8" customFormat="1" ht="20.100000000000001" customHeight="1" x14ac:dyDescent="0.25">
      <c r="A26" s="120" t="str">
        <f>'ILK EKRAN D-K ÜCR'!B19</f>
        <v>Personel  Ad Soyad</v>
      </c>
      <c r="B26" s="121">
        <f>'ILK EKRAN D-K ÜCR'!C19</f>
        <v>0</v>
      </c>
      <c r="C26" s="31">
        <f>'15 Mar- 1 Nis'!W24+'2 Nis-14 Nis+GiYCK'!W24</f>
        <v>0</v>
      </c>
      <c r="D26" s="31">
        <f>'15 Mar- 1 Nis'!Z24+'2 Nis-14 Nis+GiYCK'!Z24</f>
        <v>1409.67</v>
      </c>
      <c r="E26" s="31">
        <f>'2 Nis-14 Nis+GiYCK'!AC24</f>
        <v>883.63</v>
      </c>
      <c r="F26" s="34">
        <f>'15 Mar- 1 Nis'!AH24+'2 Nis-14 Nis+GiYCK'!AH24</f>
        <v>91.53</v>
      </c>
      <c r="G26" s="31">
        <f>'15 Mar- 1 Nis'!AK24+'2 Nis-14 Nis+GiYCK'!AK24</f>
        <v>0</v>
      </c>
      <c r="H26" s="31">
        <f>'15 Mar- 1 Nis'!AN24+'2 Nis-14 Nis+GiYCK'!AN24</f>
        <v>27.48</v>
      </c>
      <c r="I26" s="31">
        <f>'15 Mar- 1 Nis'!AQ24+'2 Nis-14 Nis+GiYCK'!AQ24</f>
        <v>0</v>
      </c>
      <c r="J26" s="31">
        <f>'15 Mar- 1 Nis'!AT24+'2 Nis-14 Nis+GiYCK'!AT24</f>
        <v>0</v>
      </c>
      <c r="K26" s="31">
        <f>'15 Mar- 1 Nis'!AW24+'2 Nis-14 Nis+GiYCK'!AW24</f>
        <v>0</v>
      </c>
      <c r="L26" s="31">
        <f>'15 Mar- 1 Nis'!AZ24+'2 Nis-14 Nis+GiYCK'!AZ24</f>
        <v>0</v>
      </c>
      <c r="M26" s="31">
        <f>'15 Mar- 1 Nis'!BC24+'2 Nis-14 Nis+GiYCK'!BF24</f>
        <v>0</v>
      </c>
      <c r="N26" s="31">
        <f>'15 Mar- 1 Nis'!BF24+'2 Nis-14 Nis+GiYCK'!BI24</f>
        <v>0</v>
      </c>
      <c r="O26" s="31">
        <f>'15 Mar- 1 Nis'!BI24+'2 Nis-14 Nis+GiYCK'!BL24</f>
        <v>0</v>
      </c>
      <c r="P26" s="31">
        <f>'15 Mar- 1 Nis'!BL24+'2 Nis-14 Nis+GiYCK'!BO24</f>
        <v>0</v>
      </c>
      <c r="Q26" s="31">
        <f>'15 Mar- 1 Nis'!BO24+'2 Nis-14 Nis+GiYCK'!BR24</f>
        <v>0</v>
      </c>
      <c r="R26" s="31">
        <f>'15 Mar- 1 Nis'!BR24+'2 Nis-14 Nis+GiYCK'!BU24</f>
        <v>0</v>
      </c>
      <c r="S26" s="31">
        <f>'15 Mar- 1 Nis'!BU24+'2 Nis-14 Nis+GiYCK'!BX24</f>
        <v>0</v>
      </c>
      <c r="T26" s="31">
        <f>'15 Mar- 1 Nis'!BX24+'2 Nis-14 Nis+GiYCK'!CA24</f>
        <v>0</v>
      </c>
      <c r="U26" s="35">
        <f>'15 Mar- 1 Nis'!CA24+'2 Nis-14 Nis+GiYCK'!CD24</f>
        <v>0</v>
      </c>
      <c r="V26" s="89">
        <f t="shared" si="0"/>
        <v>2412.31</v>
      </c>
    </row>
    <row r="27" spans="1:22" s="8" customFormat="1" ht="20.100000000000001" customHeight="1" x14ac:dyDescent="0.25">
      <c r="A27" s="120" t="str">
        <f>'ILK EKRAN D-K ÜCR'!B20</f>
        <v>Personel  Ad Soyad</v>
      </c>
      <c r="B27" s="121">
        <f>'ILK EKRAN D-K ÜCR'!C20</f>
        <v>0</v>
      </c>
      <c r="C27" s="31">
        <f>'15 Mar- 1 Nis'!W25+'2 Nis-14 Nis+GiYCK'!W25</f>
        <v>0</v>
      </c>
      <c r="D27" s="31">
        <f>'15 Mar- 1 Nis'!Z25+'2 Nis-14 Nis+GiYCK'!Z25</f>
        <v>1409.67</v>
      </c>
      <c r="E27" s="31">
        <f>'2 Nis-14 Nis+GiYCK'!AC25</f>
        <v>883.63</v>
      </c>
      <c r="F27" s="34">
        <f>'15 Mar- 1 Nis'!AH25+'2 Nis-14 Nis+GiYCK'!AH25</f>
        <v>91.53</v>
      </c>
      <c r="G27" s="31">
        <f>'15 Mar- 1 Nis'!AK25+'2 Nis-14 Nis+GiYCK'!AK25</f>
        <v>0</v>
      </c>
      <c r="H27" s="31">
        <f>'15 Mar- 1 Nis'!AN25+'2 Nis-14 Nis+GiYCK'!AN25</f>
        <v>27.48</v>
      </c>
      <c r="I27" s="31">
        <f>'15 Mar- 1 Nis'!AQ25+'2 Nis-14 Nis+GiYCK'!AQ25</f>
        <v>0</v>
      </c>
      <c r="J27" s="31">
        <f>'15 Mar- 1 Nis'!AT25+'2 Nis-14 Nis+GiYCK'!AT25</f>
        <v>0</v>
      </c>
      <c r="K27" s="31">
        <f>'15 Mar- 1 Nis'!AW25+'2 Nis-14 Nis+GiYCK'!AW25</f>
        <v>0</v>
      </c>
      <c r="L27" s="31">
        <f>'15 Mar- 1 Nis'!AZ25+'2 Nis-14 Nis+GiYCK'!AZ25</f>
        <v>0</v>
      </c>
      <c r="M27" s="31">
        <f>'15 Mar- 1 Nis'!BC25+'2 Nis-14 Nis+GiYCK'!BF25</f>
        <v>0</v>
      </c>
      <c r="N27" s="31">
        <f>'15 Mar- 1 Nis'!BF25+'2 Nis-14 Nis+GiYCK'!BI25</f>
        <v>0</v>
      </c>
      <c r="O27" s="31">
        <f>'15 Mar- 1 Nis'!BI25+'2 Nis-14 Nis+GiYCK'!BL25</f>
        <v>0</v>
      </c>
      <c r="P27" s="31">
        <f>'15 Mar- 1 Nis'!BL25+'2 Nis-14 Nis+GiYCK'!BO25</f>
        <v>0</v>
      </c>
      <c r="Q27" s="31">
        <f>'15 Mar- 1 Nis'!BO25+'2 Nis-14 Nis+GiYCK'!BR25</f>
        <v>0</v>
      </c>
      <c r="R27" s="31">
        <f>'15 Mar- 1 Nis'!BR25+'2 Nis-14 Nis+GiYCK'!BU25</f>
        <v>0</v>
      </c>
      <c r="S27" s="31">
        <f>'15 Mar- 1 Nis'!BU25+'2 Nis-14 Nis+GiYCK'!BX25</f>
        <v>0</v>
      </c>
      <c r="T27" s="31">
        <f>'15 Mar- 1 Nis'!BX25+'2 Nis-14 Nis+GiYCK'!CA25</f>
        <v>0</v>
      </c>
      <c r="U27" s="35">
        <f>'15 Mar- 1 Nis'!CA25+'2 Nis-14 Nis+GiYCK'!CD25</f>
        <v>0</v>
      </c>
      <c r="V27" s="89">
        <f t="shared" si="0"/>
        <v>2412.31</v>
      </c>
    </row>
    <row r="28" spans="1:22" s="8" customFormat="1" ht="20.100000000000001" customHeight="1" x14ac:dyDescent="0.25">
      <c r="A28" s="120" t="str">
        <f>'ILK EKRAN D-K ÜCR'!B21</f>
        <v>Personel  Ad Soyad</v>
      </c>
      <c r="B28" s="121">
        <f>'ILK EKRAN D-K ÜCR'!C21</f>
        <v>0</v>
      </c>
      <c r="C28" s="31">
        <f>'15 Mar- 1 Nis'!W26+'2 Nis-14 Nis+GiYCK'!W26</f>
        <v>0</v>
      </c>
      <c r="D28" s="31">
        <f>'15 Mar- 1 Nis'!Z26+'2 Nis-14 Nis+GiYCK'!Z26</f>
        <v>1409.67</v>
      </c>
      <c r="E28" s="31">
        <f>'2 Nis-14 Nis+GiYCK'!AC26</f>
        <v>883.63</v>
      </c>
      <c r="F28" s="34">
        <f>'15 Mar- 1 Nis'!AH26+'2 Nis-14 Nis+GiYCK'!AH26</f>
        <v>91.53</v>
      </c>
      <c r="G28" s="31">
        <f>'15 Mar- 1 Nis'!AK26+'2 Nis-14 Nis+GiYCK'!AK26</f>
        <v>0</v>
      </c>
      <c r="H28" s="31">
        <f>'15 Mar- 1 Nis'!AN26+'2 Nis-14 Nis+GiYCK'!AN26</f>
        <v>27.48</v>
      </c>
      <c r="I28" s="31">
        <f>'15 Mar- 1 Nis'!AQ26+'2 Nis-14 Nis+GiYCK'!AQ26</f>
        <v>0</v>
      </c>
      <c r="J28" s="31">
        <f>'15 Mar- 1 Nis'!AT26+'2 Nis-14 Nis+GiYCK'!AT26</f>
        <v>0</v>
      </c>
      <c r="K28" s="31">
        <f>'15 Mar- 1 Nis'!AW26+'2 Nis-14 Nis+GiYCK'!AW26</f>
        <v>0</v>
      </c>
      <c r="L28" s="31">
        <f>'15 Mar- 1 Nis'!AZ26+'2 Nis-14 Nis+GiYCK'!AZ26</f>
        <v>0</v>
      </c>
      <c r="M28" s="31">
        <f>'15 Mar- 1 Nis'!BC26+'2 Nis-14 Nis+GiYCK'!BF26</f>
        <v>0</v>
      </c>
      <c r="N28" s="31">
        <f>'15 Mar- 1 Nis'!BF26+'2 Nis-14 Nis+GiYCK'!BI26</f>
        <v>0</v>
      </c>
      <c r="O28" s="31">
        <f>'15 Mar- 1 Nis'!BI26+'2 Nis-14 Nis+GiYCK'!BL26</f>
        <v>0</v>
      </c>
      <c r="P28" s="31">
        <f>'15 Mar- 1 Nis'!BL26+'2 Nis-14 Nis+GiYCK'!BO26</f>
        <v>0</v>
      </c>
      <c r="Q28" s="31">
        <f>'15 Mar- 1 Nis'!BO26+'2 Nis-14 Nis+GiYCK'!BR26</f>
        <v>0</v>
      </c>
      <c r="R28" s="31">
        <f>'15 Mar- 1 Nis'!BR26+'2 Nis-14 Nis+GiYCK'!BU26</f>
        <v>0</v>
      </c>
      <c r="S28" s="31">
        <f>'15 Mar- 1 Nis'!BU26+'2 Nis-14 Nis+GiYCK'!BX26</f>
        <v>0</v>
      </c>
      <c r="T28" s="31">
        <f>'15 Mar- 1 Nis'!BX26+'2 Nis-14 Nis+GiYCK'!CA26</f>
        <v>0</v>
      </c>
      <c r="U28" s="35">
        <f>'15 Mar- 1 Nis'!CA26+'2 Nis-14 Nis+GiYCK'!CD26</f>
        <v>0</v>
      </c>
      <c r="V28" s="89">
        <f t="shared" si="0"/>
        <v>2412.31</v>
      </c>
    </row>
    <row r="29" spans="1:22" s="8" customFormat="1" ht="20.100000000000001" customHeight="1" x14ac:dyDescent="0.25">
      <c r="A29" s="120" t="str">
        <f>'ILK EKRAN D-K ÜCR'!B22</f>
        <v>Personel  Ad Soyad</v>
      </c>
      <c r="B29" s="121">
        <f>'ILK EKRAN D-K ÜCR'!C22</f>
        <v>0</v>
      </c>
      <c r="C29" s="31">
        <f>'15 Mar- 1 Nis'!W27+'2 Nis-14 Nis+GiYCK'!W27</f>
        <v>0</v>
      </c>
      <c r="D29" s="31">
        <f>'15 Mar- 1 Nis'!Z27+'2 Nis-14 Nis+GiYCK'!Z27</f>
        <v>1409.67</v>
      </c>
      <c r="E29" s="31">
        <f>'2 Nis-14 Nis+GiYCK'!AC27</f>
        <v>883.63</v>
      </c>
      <c r="F29" s="34">
        <f>'15 Mar- 1 Nis'!AH27+'2 Nis-14 Nis+GiYCK'!AH27</f>
        <v>91.53</v>
      </c>
      <c r="G29" s="31">
        <f>'15 Mar- 1 Nis'!AK27+'2 Nis-14 Nis+GiYCK'!AK27</f>
        <v>0</v>
      </c>
      <c r="H29" s="31">
        <f>'15 Mar- 1 Nis'!AN27+'2 Nis-14 Nis+GiYCK'!AN27</f>
        <v>12.84</v>
      </c>
      <c r="I29" s="31">
        <f>'15 Mar- 1 Nis'!AQ27+'2 Nis-14 Nis+GiYCK'!AQ27</f>
        <v>0</v>
      </c>
      <c r="J29" s="31">
        <f>'15 Mar- 1 Nis'!AT27+'2 Nis-14 Nis+GiYCK'!AT27</f>
        <v>0</v>
      </c>
      <c r="K29" s="31">
        <f>'15 Mar- 1 Nis'!AW27+'2 Nis-14 Nis+GiYCK'!AW27</f>
        <v>0</v>
      </c>
      <c r="L29" s="31">
        <f>'15 Mar- 1 Nis'!AZ27+'2 Nis-14 Nis+GiYCK'!AZ27</f>
        <v>0</v>
      </c>
      <c r="M29" s="31">
        <f>'15 Mar- 1 Nis'!BC27+'2 Nis-14 Nis+GiYCK'!BF27</f>
        <v>0</v>
      </c>
      <c r="N29" s="31">
        <f>'15 Mar- 1 Nis'!BF27+'2 Nis-14 Nis+GiYCK'!BI27</f>
        <v>0</v>
      </c>
      <c r="O29" s="31">
        <f>'15 Mar- 1 Nis'!BI27+'2 Nis-14 Nis+GiYCK'!BL27</f>
        <v>0</v>
      </c>
      <c r="P29" s="31">
        <f>'15 Mar- 1 Nis'!BL27+'2 Nis-14 Nis+GiYCK'!BO27</f>
        <v>0</v>
      </c>
      <c r="Q29" s="31">
        <f>'15 Mar- 1 Nis'!BO27+'2 Nis-14 Nis+GiYCK'!BR27</f>
        <v>0</v>
      </c>
      <c r="R29" s="31">
        <f>'15 Mar- 1 Nis'!BR27+'2 Nis-14 Nis+GiYCK'!BU27</f>
        <v>0</v>
      </c>
      <c r="S29" s="31">
        <f>'15 Mar- 1 Nis'!BU27+'2 Nis-14 Nis+GiYCK'!BX27</f>
        <v>0</v>
      </c>
      <c r="T29" s="31">
        <f>'15 Mar- 1 Nis'!BX27+'2 Nis-14 Nis+GiYCK'!CA27</f>
        <v>0</v>
      </c>
      <c r="U29" s="35">
        <f>'15 Mar- 1 Nis'!CA27+'2 Nis-14 Nis+GiYCK'!CD27</f>
        <v>0</v>
      </c>
      <c r="V29" s="89">
        <f t="shared" si="0"/>
        <v>2397.67</v>
      </c>
    </row>
    <row r="30" spans="1:22" s="8" customFormat="1" ht="20.100000000000001" customHeight="1" x14ac:dyDescent="0.25">
      <c r="A30" s="120" t="str">
        <f>'ILK EKRAN D-K ÜCR'!B23</f>
        <v>Personel  Ad Soyad</v>
      </c>
      <c r="B30" s="121">
        <f>'ILK EKRAN D-K ÜCR'!C23</f>
        <v>0</v>
      </c>
      <c r="C30" s="31">
        <f>'15 Mar- 1 Nis'!W28+'2 Nis-14 Nis+GiYCK'!W28</f>
        <v>0</v>
      </c>
      <c r="D30" s="31">
        <f>'15 Mar- 1 Nis'!Z28+'2 Nis-14 Nis+GiYCK'!Z28</f>
        <v>1409.67</v>
      </c>
      <c r="E30" s="31">
        <f>'2 Nis-14 Nis+GiYCK'!AC28</f>
        <v>883.63</v>
      </c>
      <c r="F30" s="34">
        <f>'15 Mar- 1 Nis'!AH28+'2 Nis-14 Nis+GiYCK'!AH28</f>
        <v>91.53</v>
      </c>
      <c r="G30" s="31">
        <f>'15 Mar- 1 Nis'!AK28+'2 Nis-14 Nis+GiYCK'!AK28</f>
        <v>0</v>
      </c>
      <c r="H30" s="31">
        <f>'15 Mar- 1 Nis'!AN28+'2 Nis-14 Nis+GiYCK'!AN28</f>
        <v>12.84</v>
      </c>
      <c r="I30" s="31">
        <f>'15 Mar- 1 Nis'!AQ28+'2 Nis-14 Nis+GiYCK'!AQ28</f>
        <v>0</v>
      </c>
      <c r="J30" s="31">
        <f>'15 Mar- 1 Nis'!AT28+'2 Nis-14 Nis+GiYCK'!AT28</f>
        <v>0</v>
      </c>
      <c r="K30" s="31">
        <f>'15 Mar- 1 Nis'!AW28+'2 Nis-14 Nis+GiYCK'!AW28</f>
        <v>0</v>
      </c>
      <c r="L30" s="31">
        <f>'15 Mar- 1 Nis'!AZ28+'2 Nis-14 Nis+GiYCK'!AZ28</f>
        <v>0</v>
      </c>
      <c r="M30" s="31">
        <f>'15 Mar- 1 Nis'!BC28+'2 Nis-14 Nis+GiYCK'!BF28</f>
        <v>0</v>
      </c>
      <c r="N30" s="31">
        <f>'15 Mar- 1 Nis'!BF28+'2 Nis-14 Nis+GiYCK'!BI28</f>
        <v>0</v>
      </c>
      <c r="O30" s="31">
        <f>'15 Mar- 1 Nis'!BI28+'2 Nis-14 Nis+GiYCK'!BL28</f>
        <v>0</v>
      </c>
      <c r="P30" s="31">
        <f>'15 Mar- 1 Nis'!BL28+'2 Nis-14 Nis+GiYCK'!BO28</f>
        <v>0</v>
      </c>
      <c r="Q30" s="31">
        <f>'15 Mar- 1 Nis'!BO28+'2 Nis-14 Nis+GiYCK'!BR28</f>
        <v>0</v>
      </c>
      <c r="R30" s="31">
        <f>'15 Mar- 1 Nis'!BR28+'2 Nis-14 Nis+GiYCK'!BU28</f>
        <v>0</v>
      </c>
      <c r="S30" s="31">
        <f>'15 Mar- 1 Nis'!BU28+'2 Nis-14 Nis+GiYCK'!BX28</f>
        <v>0</v>
      </c>
      <c r="T30" s="31">
        <f>'15 Mar- 1 Nis'!BX28+'2 Nis-14 Nis+GiYCK'!CA28</f>
        <v>0</v>
      </c>
      <c r="U30" s="35">
        <f>'15 Mar- 1 Nis'!CA28+'2 Nis-14 Nis+GiYCK'!CD28</f>
        <v>0</v>
      </c>
      <c r="V30" s="89">
        <f t="shared" si="0"/>
        <v>2397.67</v>
      </c>
    </row>
    <row r="31" spans="1:22" s="8" customFormat="1" ht="20.100000000000001" customHeight="1" x14ac:dyDescent="0.25">
      <c r="A31" s="120" t="str">
        <f>'ILK EKRAN D-K ÜCR'!B24</f>
        <v>Personel  Ad Soyad</v>
      </c>
      <c r="B31" s="121">
        <f>'ILK EKRAN D-K ÜCR'!C24</f>
        <v>0</v>
      </c>
      <c r="C31" s="31">
        <f>'15 Mar- 1 Nis'!W29+'2 Nis-14 Nis+GiYCK'!W29</f>
        <v>0</v>
      </c>
      <c r="D31" s="31">
        <f>'15 Mar- 1 Nis'!Z29+'2 Nis-14 Nis+GiYCK'!Z29</f>
        <v>1409.67</v>
      </c>
      <c r="E31" s="31">
        <f>'2 Nis-14 Nis+GiYCK'!AC29</f>
        <v>883.63</v>
      </c>
      <c r="F31" s="34">
        <f>'15 Mar- 1 Nis'!AH29+'2 Nis-14 Nis+GiYCK'!AH29</f>
        <v>91.53</v>
      </c>
      <c r="G31" s="31">
        <f>'15 Mar- 1 Nis'!AK29+'2 Nis-14 Nis+GiYCK'!AK29</f>
        <v>0</v>
      </c>
      <c r="H31" s="31">
        <f>'15 Mar- 1 Nis'!AN29+'2 Nis-14 Nis+GiYCK'!AN29</f>
        <v>12.84</v>
      </c>
      <c r="I31" s="31">
        <f>'15 Mar- 1 Nis'!AQ29+'2 Nis-14 Nis+GiYCK'!AQ29</f>
        <v>0</v>
      </c>
      <c r="J31" s="31">
        <f>'15 Mar- 1 Nis'!AT29+'2 Nis-14 Nis+GiYCK'!AT29</f>
        <v>0</v>
      </c>
      <c r="K31" s="31">
        <f>'15 Mar- 1 Nis'!AW29+'2 Nis-14 Nis+GiYCK'!AW29</f>
        <v>0</v>
      </c>
      <c r="L31" s="31">
        <f>'15 Mar- 1 Nis'!AZ29+'2 Nis-14 Nis+GiYCK'!AZ29</f>
        <v>0</v>
      </c>
      <c r="M31" s="31">
        <f>'15 Mar- 1 Nis'!BC29+'2 Nis-14 Nis+GiYCK'!BF29</f>
        <v>0</v>
      </c>
      <c r="N31" s="31">
        <f>'15 Mar- 1 Nis'!BF29+'2 Nis-14 Nis+GiYCK'!BI29</f>
        <v>0</v>
      </c>
      <c r="O31" s="31">
        <f>'15 Mar- 1 Nis'!BI29+'2 Nis-14 Nis+GiYCK'!BL29</f>
        <v>0</v>
      </c>
      <c r="P31" s="31">
        <f>'15 Mar- 1 Nis'!BL29+'2 Nis-14 Nis+GiYCK'!BO29</f>
        <v>0</v>
      </c>
      <c r="Q31" s="31">
        <f>'15 Mar- 1 Nis'!BO29+'2 Nis-14 Nis+GiYCK'!BR29</f>
        <v>0</v>
      </c>
      <c r="R31" s="31">
        <f>'15 Mar- 1 Nis'!BR29+'2 Nis-14 Nis+GiYCK'!BU29</f>
        <v>0</v>
      </c>
      <c r="S31" s="31">
        <f>'15 Mar- 1 Nis'!BU29+'2 Nis-14 Nis+GiYCK'!BX29</f>
        <v>0</v>
      </c>
      <c r="T31" s="31">
        <f>'15 Mar- 1 Nis'!BX29+'2 Nis-14 Nis+GiYCK'!CA29</f>
        <v>0</v>
      </c>
      <c r="U31" s="35">
        <f>'15 Mar- 1 Nis'!CA29+'2 Nis-14 Nis+GiYCK'!CD29</f>
        <v>0</v>
      </c>
      <c r="V31" s="89">
        <f t="shared" si="0"/>
        <v>2397.67</v>
      </c>
    </row>
    <row r="32" spans="1:22" s="8" customFormat="1" ht="20.100000000000001" customHeight="1" x14ac:dyDescent="0.25">
      <c r="A32" s="120" t="str">
        <f>'ILK EKRAN D-K ÜCR'!B25</f>
        <v>Personel  Ad Soyad</v>
      </c>
      <c r="B32" s="121">
        <f>'ILK EKRAN D-K ÜCR'!C25</f>
        <v>0</v>
      </c>
      <c r="C32" s="31">
        <f>'15 Mar- 1 Nis'!W30+'2 Nis-14 Nis+GiYCK'!W30</f>
        <v>0</v>
      </c>
      <c r="D32" s="31">
        <f>'15 Mar- 1 Nis'!Z30+'2 Nis-14 Nis+GiYCK'!Z30</f>
        <v>1409.67</v>
      </c>
      <c r="E32" s="31">
        <f>'2 Nis-14 Nis+GiYCK'!AC30</f>
        <v>883.63</v>
      </c>
      <c r="F32" s="34">
        <f>'15 Mar- 1 Nis'!AH30+'2 Nis-14 Nis+GiYCK'!AH30</f>
        <v>91.53</v>
      </c>
      <c r="G32" s="31">
        <f>'15 Mar- 1 Nis'!AK30+'2 Nis-14 Nis+GiYCK'!AK30</f>
        <v>0</v>
      </c>
      <c r="H32" s="31">
        <f>'15 Mar- 1 Nis'!AN30+'2 Nis-14 Nis+GiYCK'!AN30</f>
        <v>12.84</v>
      </c>
      <c r="I32" s="31">
        <f>'15 Mar- 1 Nis'!AQ30+'2 Nis-14 Nis+GiYCK'!AQ30</f>
        <v>0</v>
      </c>
      <c r="J32" s="31">
        <f>'15 Mar- 1 Nis'!AT30+'2 Nis-14 Nis+GiYCK'!AT30</f>
        <v>0</v>
      </c>
      <c r="K32" s="31">
        <f>'15 Mar- 1 Nis'!AW30+'2 Nis-14 Nis+GiYCK'!AW30</f>
        <v>0</v>
      </c>
      <c r="L32" s="31">
        <f>'15 Mar- 1 Nis'!AZ30+'2 Nis-14 Nis+GiYCK'!AZ30</f>
        <v>0</v>
      </c>
      <c r="M32" s="31">
        <f>'15 Mar- 1 Nis'!BC30+'2 Nis-14 Nis+GiYCK'!BF30</f>
        <v>0</v>
      </c>
      <c r="N32" s="31">
        <f>'15 Mar- 1 Nis'!BF30+'2 Nis-14 Nis+GiYCK'!BI30</f>
        <v>0</v>
      </c>
      <c r="O32" s="31">
        <f>'15 Mar- 1 Nis'!BI30+'2 Nis-14 Nis+GiYCK'!BL30</f>
        <v>0</v>
      </c>
      <c r="P32" s="31">
        <f>'15 Mar- 1 Nis'!BL30+'2 Nis-14 Nis+GiYCK'!BO30</f>
        <v>0</v>
      </c>
      <c r="Q32" s="31">
        <f>'15 Mar- 1 Nis'!BO30+'2 Nis-14 Nis+GiYCK'!BR30</f>
        <v>0</v>
      </c>
      <c r="R32" s="31">
        <f>'15 Mar- 1 Nis'!BR30+'2 Nis-14 Nis+GiYCK'!BU30</f>
        <v>0</v>
      </c>
      <c r="S32" s="31">
        <f>'15 Mar- 1 Nis'!BU30+'2 Nis-14 Nis+GiYCK'!BX30</f>
        <v>0</v>
      </c>
      <c r="T32" s="31">
        <f>'15 Mar- 1 Nis'!BX30+'2 Nis-14 Nis+GiYCK'!CA30</f>
        <v>0</v>
      </c>
      <c r="U32" s="35">
        <f>'15 Mar- 1 Nis'!CA30+'2 Nis-14 Nis+GiYCK'!CD30</f>
        <v>0</v>
      </c>
      <c r="V32" s="89">
        <f t="shared" si="0"/>
        <v>2397.67</v>
      </c>
    </row>
    <row r="33" spans="1:22" s="8" customFormat="1" ht="20.100000000000001" customHeight="1" x14ac:dyDescent="0.25">
      <c r="A33" s="38"/>
      <c r="B33" s="38"/>
      <c r="C33" s="39">
        <f>SUM(C13:C32)</f>
        <v>28355.54</v>
      </c>
      <c r="D33" s="39">
        <f>SUM(D13:D32)</f>
        <v>28193.4</v>
      </c>
      <c r="E33" s="39">
        <f>SUM(E13:E32)</f>
        <v>17672.599999999999</v>
      </c>
      <c r="F33" s="39">
        <f>SUM(F13:F32)</f>
        <v>1830.6</v>
      </c>
      <c r="G33" s="39">
        <f>SUM(G13:G32)</f>
        <v>8784.6299999999992</v>
      </c>
      <c r="H33" s="39">
        <f>SUM(H13:H32)</f>
        <v>491.04</v>
      </c>
      <c r="I33" s="39">
        <f>SUM(I13:I32)</f>
        <v>0</v>
      </c>
      <c r="J33" s="39">
        <f>SUM(J13:J32)</f>
        <v>0</v>
      </c>
      <c r="K33" s="39">
        <f>SUM(K13:K32)</f>
        <v>0</v>
      </c>
      <c r="L33" s="39">
        <f>SUM(L13:L32)</f>
        <v>0</v>
      </c>
      <c r="M33" s="39">
        <f>SUM(M13:M32)</f>
        <v>0</v>
      </c>
      <c r="N33" s="39">
        <f>SUM(N13:N32)</f>
        <v>0</v>
      </c>
      <c r="O33" s="39">
        <f>SUM(O13:O32)</f>
        <v>0</v>
      </c>
      <c r="P33" s="39">
        <f>SUM(P13:P32)</f>
        <v>0</v>
      </c>
      <c r="Q33" s="39">
        <f>SUM(Q13:Q32)</f>
        <v>0</v>
      </c>
      <c r="R33" s="39">
        <f>SUM(R13:R32)</f>
        <v>0</v>
      </c>
      <c r="S33" s="39">
        <f>SUM(S13:S32)</f>
        <v>0</v>
      </c>
      <c r="T33" s="39">
        <f>SUM(T13:T32)</f>
        <v>0</v>
      </c>
      <c r="U33" s="39">
        <f>SUM(U13:U32)</f>
        <v>914.7</v>
      </c>
      <c r="V33" s="90">
        <f>SUM(V13:V32)</f>
        <v>84413.11</v>
      </c>
    </row>
  </sheetData>
  <mergeCells count="1">
    <mergeCell ref="E2:N7"/>
  </mergeCells>
  <phoneticPr fontId="30" type="noConversion"/>
  <pageMargins left="0.7" right="0.7" top="0.75" bottom="0.75" header="0.3" footer="0.3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35"/>
  <sheetViews>
    <sheetView zoomScaleNormal="100" workbookViewId="0">
      <pane xSplit="14" ySplit="30" topLeftCell="O31" activePane="bottomRight" state="frozen"/>
      <selection pane="topRight" activeCell="P1" sqref="P1"/>
      <selection pane="bottomLeft" activeCell="A20" sqref="A20"/>
      <selection pane="bottomRight" activeCell="E5" sqref="E5:L8"/>
    </sheetView>
  </sheetViews>
  <sheetFormatPr defaultRowHeight="15" x14ac:dyDescent="0.25"/>
  <cols>
    <col min="1" max="1" width="19.28515625" customWidth="1"/>
    <col min="2" max="2" width="14" customWidth="1"/>
    <col min="3" max="15" width="9.42578125" customWidth="1"/>
    <col min="19" max="19" width="11.28515625" customWidth="1"/>
    <col min="20" max="20" width="12.42578125" customWidth="1"/>
    <col min="21" max="21" width="11.42578125" bestFit="1" customWidth="1"/>
    <col min="22" max="22" width="12.7109375" bestFit="1" customWidth="1"/>
    <col min="23" max="23" width="13.140625" customWidth="1"/>
    <col min="24" max="24" width="11.28515625" customWidth="1"/>
    <col min="25" max="25" width="11.42578125" bestFit="1" customWidth="1"/>
    <col min="26" max="26" width="12.140625" customWidth="1"/>
    <col min="27" max="27" width="11.5703125" customWidth="1"/>
    <col min="28" max="28" width="11.42578125" bestFit="1" customWidth="1"/>
    <col min="29" max="29" width="12.5703125" customWidth="1"/>
    <col min="30" max="33" width="9.140625" customWidth="1"/>
    <col min="34" max="34" width="9.28515625" bestFit="1" customWidth="1"/>
    <col min="35" max="35" width="12.5703125" customWidth="1"/>
    <col min="36" max="36" width="11.42578125" bestFit="1" customWidth="1"/>
    <col min="37" max="37" width="12.42578125" customWidth="1"/>
    <col min="38" max="38" width="9.140625" customWidth="1"/>
    <col min="39" max="39" width="10.7109375" customWidth="1"/>
    <col min="40" max="40" width="9.28515625" bestFit="1" customWidth="1"/>
    <col min="41" max="52" width="9.140625" customWidth="1"/>
    <col min="53" max="53" width="12.140625" customWidth="1"/>
    <col min="54" max="54" width="11.42578125" bestFit="1" customWidth="1"/>
    <col min="55" max="55" width="12.85546875" customWidth="1"/>
    <col min="56" max="79" width="9.140625" customWidth="1"/>
    <col min="80" max="80" width="12.140625" customWidth="1"/>
    <col min="81" max="81" width="11.42578125" customWidth="1"/>
    <col min="82" max="82" width="11.85546875" customWidth="1"/>
    <col min="83" max="83" width="14.7109375" customWidth="1"/>
  </cols>
  <sheetData>
    <row r="1" spans="1:83" s="7" customFormat="1" ht="18.75" customHeight="1" x14ac:dyDescent="0.25">
      <c r="A1" s="24" t="s">
        <v>97</v>
      </c>
      <c r="B1" s="24">
        <v>182.81</v>
      </c>
      <c r="C1" s="110">
        <v>235.02</v>
      </c>
      <c r="D1" s="6"/>
      <c r="E1" s="4"/>
      <c r="F1" s="4"/>
      <c r="G1" s="134" t="s">
        <v>95</v>
      </c>
      <c r="H1" s="135"/>
      <c r="I1" s="135"/>
      <c r="J1" s="135"/>
      <c r="K1" s="135"/>
      <c r="L1" s="135"/>
      <c r="M1" s="135"/>
      <c r="N1" s="135"/>
      <c r="O1" s="56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83" s="8" customFormat="1" ht="12.75" customHeight="1" x14ac:dyDescent="0.2">
      <c r="A2" s="75" t="s">
        <v>100</v>
      </c>
      <c r="B2" s="75">
        <v>11.89</v>
      </c>
      <c r="G2" s="135"/>
      <c r="H2" s="135"/>
      <c r="I2" s="135"/>
      <c r="J2" s="135"/>
      <c r="K2" s="135"/>
      <c r="L2" s="135"/>
      <c r="M2" s="135"/>
      <c r="N2" s="135"/>
      <c r="O2" s="56"/>
    </row>
    <row r="3" spans="1:83" s="8" customFormat="1" ht="12.75" customHeight="1" x14ac:dyDescent="0.2">
      <c r="A3" s="9"/>
      <c r="B3" s="10"/>
      <c r="C3" s="10"/>
      <c r="D3" s="10"/>
      <c r="E3" s="10"/>
      <c r="F3" s="10"/>
      <c r="G3" s="135"/>
      <c r="H3" s="135"/>
      <c r="I3" s="135"/>
      <c r="J3" s="135"/>
      <c r="K3" s="135"/>
      <c r="L3" s="135"/>
      <c r="M3" s="135"/>
      <c r="N3" s="135"/>
      <c r="O3" s="56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</row>
    <row r="4" spans="1:83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</row>
    <row r="5" spans="1:83" s="8" customFormat="1" ht="12.75" customHeight="1" x14ac:dyDescent="0.2">
      <c r="A5" s="9"/>
      <c r="B5" s="10"/>
      <c r="C5" s="10"/>
      <c r="D5" s="86"/>
      <c r="E5" s="140" t="s">
        <v>137</v>
      </c>
      <c r="F5" s="140"/>
      <c r="G5" s="140"/>
      <c r="H5" s="140"/>
      <c r="I5" s="140"/>
      <c r="J5" s="140"/>
      <c r="K5" s="140"/>
      <c r="L5" s="140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</row>
    <row r="6" spans="1:83" s="8" customFormat="1" ht="12.75" customHeight="1" x14ac:dyDescent="0.2">
      <c r="A6" s="9"/>
      <c r="B6" s="10"/>
      <c r="C6" s="10"/>
      <c r="D6" s="86"/>
      <c r="E6" s="140"/>
      <c r="F6" s="140"/>
      <c r="G6" s="140"/>
      <c r="H6" s="140"/>
      <c r="I6" s="140"/>
      <c r="J6" s="140"/>
      <c r="K6" s="140"/>
      <c r="L6" s="140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</row>
    <row r="7" spans="1:83" s="8" customFormat="1" ht="12.75" customHeight="1" x14ac:dyDescent="0.2">
      <c r="A7" s="9"/>
      <c r="B7" s="10"/>
      <c r="C7" s="10"/>
      <c r="D7" s="86"/>
      <c r="E7" s="140"/>
      <c r="F7" s="140"/>
      <c r="G7" s="140"/>
      <c r="H7" s="140"/>
      <c r="I7" s="140"/>
      <c r="J7" s="140"/>
      <c r="K7" s="140"/>
      <c r="L7" s="140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</row>
    <row r="8" spans="1:83" s="8" customFormat="1" ht="12.75" customHeight="1" x14ac:dyDescent="0.2">
      <c r="A8" s="9"/>
      <c r="B8" s="10"/>
      <c r="C8" s="10"/>
      <c r="D8" s="86"/>
      <c r="E8" s="140"/>
      <c r="F8" s="140"/>
      <c r="G8" s="140"/>
      <c r="H8" s="140"/>
      <c r="I8" s="140"/>
      <c r="J8" s="140"/>
      <c r="K8" s="140"/>
      <c r="L8" s="140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</row>
    <row r="9" spans="1:83" s="8" customFormat="1" ht="12.7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</row>
    <row r="10" spans="1:83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26" t="s">
        <v>20</v>
      </c>
      <c r="P10" s="48" t="s">
        <v>21</v>
      </c>
      <c r="Q10" s="48" t="s">
        <v>22</v>
      </c>
      <c r="R10" s="48" t="s">
        <v>23</v>
      </c>
      <c r="S10" s="48" t="s">
        <v>78</v>
      </c>
      <c r="T10" s="63" t="s">
        <v>94</v>
      </c>
      <c r="U10" s="48" t="s">
        <v>24</v>
      </c>
      <c r="V10" s="63" t="s">
        <v>96</v>
      </c>
      <c r="W10" s="50" t="s">
        <v>25</v>
      </c>
      <c r="X10" s="48" t="s">
        <v>141</v>
      </c>
      <c r="Y10" s="63" t="s">
        <v>101</v>
      </c>
      <c r="Z10" s="51" t="s">
        <v>26</v>
      </c>
      <c r="AA10" s="48" t="s">
        <v>82</v>
      </c>
      <c r="AB10" s="63" t="s">
        <v>83</v>
      </c>
      <c r="AC10" s="51" t="s">
        <v>28</v>
      </c>
      <c r="AD10" s="64" t="s">
        <v>84</v>
      </c>
      <c r="AE10" s="48" t="s">
        <v>163</v>
      </c>
      <c r="AF10" s="64" t="s">
        <v>29</v>
      </c>
      <c r="AG10" s="63" t="s">
        <v>85</v>
      </c>
      <c r="AH10" s="51" t="s">
        <v>30</v>
      </c>
      <c r="AI10" s="48" t="s">
        <v>140</v>
      </c>
      <c r="AJ10" s="63" t="s">
        <v>104</v>
      </c>
      <c r="AK10" s="51" t="s">
        <v>32</v>
      </c>
      <c r="AL10" s="48" t="s">
        <v>88</v>
      </c>
      <c r="AM10" s="63" t="s">
        <v>89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37</v>
      </c>
      <c r="AS10" s="63" t="s">
        <v>37</v>
      </c>
      <c r="AT10" s="51" t="s">
        <v>38</v>
      </c>
      <c r="AU10" s="48" t="s">
        <v>39</v>
      </c>
      <c r="AV10" s="63" t="s">
        <v>39</v>
      </c>
      <c r="AW10" s="51" t="s">
        <v>40</v>
      </c>
      <c r="AX10" s="48" t="s">
        <v>150</v>
      </c>
      <c r="AY10" s="63" t="s">
        <v>153</v>
      </c>
      <c r="AZ10" s="51" t="s">
        <v>42</v>
      </c>
      <c r="BA10" s="48" t="s">
        <v>154</v>
      </c>
      <c r="BB10" s="63" t="s">
        <v>155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65" t="s">
        <v>61</v>
      </c>
      <c r="CC10" s="66" t="s">
        <v>61</v>
      </c>
      <c r="CD10" s="67" t="s">
        <v>62</v>
      </c>
      <c r="CE10" s="68" t="s">
        <v>73</v>
      </c>
    </row>
    <row r="11" spans="1:83" s="8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13</v>
      </c>
      <c r="D11" s="32">
        <f>C11-E11-F11-G11-H11-I11-J11</f>
        <v>11</v>
      </c>
      <c r="E11" s="32">
        <v>2</v>
      </c>
      <c r="F11" s="32"/>
      <c r="G11" s="32"/>
      <c r="H11" s="32"/>
      <c r="I11" s="40"/>
      <c r="J11" s="40"/>
      <c r="K11" s="40"/>
      <c r="L11" s="40"/>
      <c r="M11" s="40"/>
      <c r="N11" s="40"/>
      <c r="O11" s="32"/>
      <c r="P11" s="40"/>
      <c r="Q11" s="40"/>
      <c r="R11" s="40"/>
      <c r="S11" s="33">
        <f>'ILK EKRAN D-K ÜCR'!N6</f>
        <v>1428.48</v>
      </c>
      <c r="T11" s="33">
        <f>'ILK EKRAN D-K ÜCR'!O6</f>
        <v>1887.93</v>
      </c>
      <c r="U11" s="32">
        <f>S11*C11</f>
        <v>18570.240000000002</v>
      </c>
      <c r="V11" s="32">
        <f>C11*T11</f>
        <v>24543.09</v>
      </c>
      <c r="W11" s="31">
        <f>V11-U11</f>
        <v>5972.85</v>
      </c>
      <c r="X11" s="40">
        <f>(C11-E11-H11)*$B$1</f>
        <v>2010.91</v>
      </c>
      <c r="Y11" s="40">
        <f>(C11-E11-H11)*$C$1</f>
        <v>2585.2199999999998</v>
      </c>
      <c r="Z11" s="31">
        <f>Y11-X11</f>
        <v>574.30999999999995</v>
      </c>
      <c r="AA11" s="32">
        <v>3093.57</v>
      </c>
      <c r="AB11" s="32">
        <v>3977.2</v>
      </c>
      <c r="AC11" s="31">
        <f>AB11-AA11</f>
        <v>883.63</v>
      </c>
      <c r="AD11" s="33">
        <v>11.89</v>
      </c>
      <c r="AE11" s="32">
        <f>(C11-E11-F11-G11-H11-I11-J11+K11+L11+M11)*AD11</f>
        <v>130.79</v>
      </c>
      <c r="AF11" s="33">
        <v>15.28</v>
      </c>
      <c r="AG11" s="33">
        <f>(C11-E11-F11-G11-H11-I11-J11+K11+L11+M11)*AF11</f>
        <v>168.08</v>
      </c>
      <c r="AH11" s="34">
        <f>AG11-AE11</f>
        <v>37.29</v>
      </c>
      <c r="AI11" s="32">
        <f>S11*C11*0.15</f>
        <v>2785.54</v>
      </c>
      <c r="AJ11" s="32">
        <f>T11*C11*0.22</f>
        <v>5399.48</v>
      </c>
      <c r="AK11" s="31">
        <f>AJ11-AI11</f>
        <v>2613.94</v>
      </c>
      <c r="AL11" s="32">
        <f>7*15/31*13</f>
        <v>44.03</v>
      </c>
      <c r="AM11" s="32">
        <f>7*19.28/31*13</f>
        <v>56.6</v>
      </c>
      <c r="AN11" s="31">
        <f>AM11-AL11</f>
        <v>12.57</v>
      </c>
      <c r="AO11" s="32">
        <v>0</v>
      </c>
      <c r="AP11" s="32"/>
      <c r="AQ11" s="31">
        <f>AP11-AO11</f>
        <v>0</v>
      </c>
      <c r="AR11" s="32">
        <v>0</v>
      </c>
      <c r="AS11" s="32"/>
      <c r="AT11" s="31">
        <f>AS11-AR11</f>
        <v>0</v>
      </c>
      <c r="AU11" s="32">
        <v>0</v>
      </c>
      <c r="AV11" s="32"/>
      <c r="AW11" s="31">
        <f>AV11-AU11</f>
        <v>0</v>
      </c>
      <c r="AX11" s="32">
        <v>0</v>
      </c>
      <c r="AY11" s="32"/>
      <c r="AZ11" s="31">
        <f>AY11-AX11</f>
        <v>0</v>
      </c>
      <c r="BA11" s="32">
        <v>2172.9699999999998</v>
      </c>
      <c r="BB11" s="32">
        <v>2793.64</v>
      </c>
      <c r="BC11" s="31">
        <f>BB11-BA11</f>
        <v>620.66999999999996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((V11/7.5)*1.75)*R11</f>
        <v>0</v>
      </c>
      <c r="BH11" s="32">
        <f>((W11/7.5)*1.75)*R11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33">
        <f>S11/31*13</f>
        <v>599.04</v>
      </c>
      <c r="CC11" s="33">
        <f>T11/31*13</f>
        <v>791.71</v>
      </c>
      <c r="CD11" s="35">
        <f>CC11-CB11</f>
        <v>192.67</v>
      </c>
      <c r="CE11" s="36">
        <f>W11+Z11+AC11+AH11+AK11+AN11+AQ11+AT11+AW11+AZ11+BC11+BF11+BI11+BL11+BR11+BU11+BX11+CA11-CD11</f>
        <v>10522.59</v>
      </c>
    </row>
    <row r="12" spans="1:83" s="8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13</v>
      </c>
      <c r="D12" s="32">
        <f t="shared" ref="D12:D30" si="0">C12-E12-F12-G12-H12-I12-J12</f>
        <v>11</v>
      </c>
      <c r="E12" s="32">
        <v>2</v>
      </c>
      <c r="F12" s="32"/>
      <c r="G12" s="32"/>
      <c r="H12" s="32"/>
      <c r="I12" s="40"/>
      <c r="J12" s="40"/>
      <c r="K12" s="40"/>
      <c r="L12" s="40"/>
      <c r="M12" s="40"/>
      <c r="N12" s="40"/>
      <c r="O12" s="32"/>
      <c r="P12" s="40"/>
      <c r="Q12" s="40"/>
      <c r="R12" s="40"/>
      <c r="S12" s="33">
        <f>'ILK EKRAN D-K ÜCR'!N7</f>
        <v>1414.9</v>
      </c>
      <c r="T12" s="33">
        <f>'ILK EKRAN D-K ÜCR'!O7</f>
        <v>1870.47</v>
      </c>
      <c r="U12" s="32">
        <f t="shared" ref="U12:U26" si="1">S12*C12</f>
        <v>18393.7</v>
      </c>
      <c r="V12" s="32">
        <f t="shared" ref="V12:V26" si="2">C12*T12</f>
        <v>24316.11</v>
      </c>
      <c r="W12" s="31">
        <f t="shared" ref="W12:W26" si="3">V12-U12</f>
        <v>5922.41</v>
      </c>
      <c r="X12" s="40">
        <f t="shared" ref="X12:X30" si="4">(C12-E12-H12)*$B$1</f>
        <v>2010.91</v>
      </c>
      <c r="Y12" s="40">
        <f t="shared" ref="Y12:Y30" si="5">(C12-E12-H12)*$C$1</f>
        <v>2585.2199999999998</v>
      </c>
      <c r="Z12" s="31">
        <f t="shared" ref="Z12:Z26" si="6">Y12-X12</f>
        <v>574.30999999999995</v>
      </c>
      <c r="AA12" s="32">
        <v>3093.57</v>
      </c>
      <c r="AB12" s="32">
        <v>3977.2</v>
      </c>
      <c r="AC12" s="31">
        <f t="shared" ref="AC12:AC26" si="7">AB12-AA12</f>
        <v>883.63</v>
      </c>
      <c r="AD12" s="33">
        <v>11.89</v>
      </c>
      <c r="AE12" s="32">
        <f t="shared" ref="AE12:AE26" si="8">(C12-E12-F12-G12-H12-I12-J12+K12+L12+M12)*AD12</f>
        <v>130.79</v>
      </c>
      <c r="AF12" s="33">
        <v>15.28</v>
      </c>
      <c r="AG12" s="33">
        <f t="shared" ref="AG12:AG26" si="9">(C12-E12-F12-G12-H12-I12-J12+K12+L12+M12)*AF12</f>
        <v>168.08</v>
      </c>
      <c r="AH12" s="34">
        <f t="shared" ref="AH12:AH26" si="10">AG12-AE12</f>
        <v>37.29</v>
      </c>
      <c r="AI12" s="32">
        <f t="shared" ref="AI12:AI26" si="11">S12*C12*0.15</f>
        <v>2759.06</v>
      </c>
      <c r="AJ12" s="32">
        <f t="shared" ref="AJ12:AJ26" si="12">T12*C12*0.22</f>
        <v>5349.54</v>
      </c>
      <c r="AK12" s="31">
        <f t="shared" ref="AK12:AK26" si="13">AJ12-AI12</f>
        <v>2590.48</v>
      </c>
      <c r="AL12" s="32">
        <f t="shared" ref="AL12:AL26" si="14">7*15/31*13</f>
        <v>44.03</v>
      </c>
      <c r="AM12" s="32">
        <f t="shared" ref="AM12:AM26" si="15">7*19.28/31*13</f>
        <v>56.6</v>
      </c>
      <c r="AN12" s="31">
        <f t="shared" ref="AN12:AN26" si="16">AM12-AL12</f>
        <v>12.57</v>
      </c>
      <c r="AO12" s="32">
        <v>0</v>
      </c>
      <c r="AP12" s="32"/>
      <c r="AQ12" s="31">
        <f t="shared" ref="AQ12:AQ26" si="17">AP12-AO12</f>
        <v>0</v>
      </c>
      <c r="AR12" s="32">
        <v>0</v>
      </c>
      <c r="AS12" s="32"/>
      <c r="AT12" s="31">
        <f t="shared" ref="AT12:AT26" si="18">AS12-AR12</f>
        <v>0</v>
      </c>
      <c r="AU12" s="32">
        <v>0</v>
      </c>
      <c r="AV12" s="32"/>
      <c r="AW12" s="31">
        <f t="shared" ref="AW12:AW26" si="19">AV12-AU12</f>
        <v>0</v>
      </c>
      <c r="AX12" s="32">
        <v>0</v>
      </c>
      <c r="AY12" s="32"/>
      <c r="AZ12" s="31">
        <f t="shared" ref="AZ12:AZ26" si="20">AY12-AX12</f>
        <v>0</v>
      </c>
      <c r="BA12" s="32">
        <v>2172.9699999999998</v>
      </c>
      <c r="BB12" s="32">
        <v>2793.64</v>
      </c>
      <c r="BC12" s="31">
        <f t="shared" ref="BC12:BC26" si="21">BB12-BA12</f>
        <v>620.66999999999996</v>
      </c>
      <c r="BD12" s="32">
        <f t="shared" ref="BD12:BD26" si="22">((S12/7.5)*1.75)*N12</f>
        <v>0</v>
      </c>
      <c r="BE12" s="32">
        <f t="shared" ref="BE12:BE26" si="23">((T12/7.5)*1.75)*N12</f>
        <v>0</v>
      </c>
      <c r="BF12" s="31">
        <f t="shared" ref="BF12:BF26" si="24">BE12-BD12</f>
        <v>0</v>
      </c>
      <c r="BG12" s="32">
        <f t="shared" ref="BG12:BG26" si="25">((V12/7.5)*1.75)*R12</f>
        <v>0</v>
      </c>
      <c r="BH12" s="32">
        <f t="shared" ref="BH12:BH26" si="26">((W12/7.5)*1.75)*R12</f>
        <v>0</v>
      </c>
      <c r="BI12" s="31">
        <f t="shared" ref="BI12:BI26" si="27">BH12-BG12</f>
        <v>0</v>
      </c>
      <c r="BJ12" s="32">
        <f t="shared" ref="BJ12:BJ26" si="28">(((S12*3)/7.5)*P12)</f>
        <v>0</v>
      </c>
      <c r="BK12" s="32">
        <f t="shared" ref="BK12:BK26" si="29">(((T12*3)/7.5)*P12)</f>
        <v>0</v>
      </c>
      <c r="BL12" s="31">
        <f t="shared" ref="BL12:BL26" si="30">BK12-BJ12</f>
        <v>0</v>
      </c>
      <c r="BM12" s="32">
        <f t="shared" ref="BM12:BM26" si="31">(S12*2)*K12</f>
        <v>0</v>
      </c>
      <c r="BN12" s="32">
        <f t="shared" ref="BN12:BN26" si="32">(T12*2)*K12</f>
        <v>0</v>
      </c>
      <c r="BO12" s="31">
        <f t="shared" ref="BO12:BO26" si="33">BN12-BM12</f>
        <v>0</v>
      </c>
      <c r="BP12" s="32">
        <f t="shared" ref="BP12:BP26" si="34">(S12*2)*L12</f>
        <v>0</v>
      </c>
      <c r="BQ12" s="32">
        <f t="shared" ref="BQ12:BQ26" si="35">(T12*2)*L12</f>
        <v>0</v>
      </c>
      <c r="BR12" s="31">
        <f t="shared" ref="BR12:BR26" si="36">BQ12-BP12</f>
        <v>0</v>
      </c>
      <c r="BS12" s="32">
        <f t="shared" ref="BS12:BS26" si="37">(S12*2)*M12</f>
        <v>0</v>
      </c>
      <c r="BT12" s="32">
        <f t="shared" ref="BT12:BT26" si="38">(T12*2)*M12</f>
        <v>0</v>
      </c>
      <c r="BU12" s="31">
        <f t="shared" ref="BU12:BU26" si="39">BT12-BS12</f>
        <v>0</v>
      </c>
      <c r="BV12" s="32">
        <f t="shared" ref="BV12:BV26" si="40">((S12/7.5)*0.15)*R12</f>
        <v>0</v>
      </c>
      <c r="BW12" s="32">
        <f t="shared" ref="BW12:BW26" si="41">((T12/7.5)*0.15)*R12</f>
        <v>0</v>
      </c>
      <c r="BX12" s="31">
        <f t="shared" ref="BX12:BX26" si="42">BW12-BV12</f>
        <v>0</v>
      </c>
      <c r="BY12" s="32">
        <f t="shared" ref="BY12:BY26" si="43">((S12/7.5)*2)*Q12</f>
        <v>0</v>
      </c>
      <c r="BZ12" s="32">
        <f t="shared" ref="BZ12:BZ26" si="44">((T12/7.5)*2)*Q12</f>
        <v>0</v>
      </c>
      <c r="CA12" s="31">
        <f t="shared" ref="CA12:CA26" si="45">BZ12-BY12</f>
        <v>0</v>
      </c>
      <c r="CB12" s="33">
        <f t="shared" ref="CB12:CB26" si="46">S12/31*13</f>
        <v>593.35</v>
      </c>
      <c r="CC12" s="33">
        <f t="shared" ref="CC12:CC26" si="47">T12/31*13</f>
        <v>784.39</v>
      </c>
      <c r="CD12" s="35">
        <f t="shared" ref="CD12:CD26" si="48">CC12-CB12</f>
        <v>191.04</v>
      </c>
      <c r="CE12" s="36">
        <f t="shared" ref="CE12:CE26" si="49">W12+Z12+AC12+AH12+AK12+AN12+AQ12+AT12+AW12+AZ12+BC12+BF12+BI12+BL12+BR12+BU12+BX12+CA12-CD12</f>
        <v>10450.32</v>
      </c>
    </row>
    <row r="13" spans="1:83" s="8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13</v>
      </c>
      <c r="D13" s="32">
        <f t="shared" si="0"/>
        <v>11</v>
      </c>
      <c r="E13" s="32">
        <v>2</v>
      </c>
      <c r="F13" s="32"/>
      <c r="G13" s="32"/>
      <c r="H13" s="32"/>
      <c r="I13" s="40"/>
      <c r="J13" s="40"/>
      <c r="K13" s="40"/>
      <c r="L13" s="40"/>
      <c r="M13" s="40"/>
      <c r="N13" s="40"/>
      <c r="O13" s="32"/>
      <c r="P13" s="40"/>
      <c r="Q13" s="40"/>
      <c r="R13" s="40"/>
      <c r="S13" s="33">
        <f>'ILK EKRAN D-K ÜCR'!N8</f>
        <v>0</v>
      </c>
      <c r="T13" s="33">
        <f>'ILK EKRAN D-K ÜCR'!O8</f>
        <v>0</v>
      </c>
      <c r="U13" s="32">
        <f t="shared" si="1"/>
        <v>0</v>
      </c>
      <c r="V13" s="32">
        <f t="shared" si="2"/>
        <v>0</v>
      </c>
      <c r="W13" s="31">
        <f t="shared" si="3"/>
        <v>0</v>
      </c>
      <c r="X13" s="40">
        <f t="shared" si="4"/>
        <v>2010.91</v>
      </c>
      <c r="Y13" s="40">
        <f t="shared" si="5"/>
        <v>2585.2199999999998</v>
      </c>
      <c r="Z13" s="31">
        <f t="shared" si="6"/>
        <v>574.30999999999995</v>
      </c>
      <c r="AA13" s="32">
        <v>3093.57</v>
      </c>
      <c r="AB13" s="32">
        <v>3977.2</v>
      </c>
      <c r="AC13" s="31">
        <f t="shared" si="7"/>
        <v>883.63</v>
      </c>
      <c r="AD13" s="33">
        <v>11.89</v>
      </c>
      <c r="AE13" s="32">
        <f t="shared" si="8"/>
        <v>130.79</v>
      </c>
      <c r="AF13" s="33">
        <v>15.28</v>
      </c>
      <c r="AG13" s="33">
        <f t="shared" si="9"/>
        <v>168.08</v>
      </c>
      <c r="AH13" s="34">
        <f t="shared" si="10"/>
        <v>37.29</v>
      </c>
      <c r="AI13" s="32">
        <f t="shared" si="11"/>
        <v>0</v>
      </c>
      <c r="AJ13" s="32">
        <f t="shared" si="12"/>
        <v>0</v>
      </c>
      <c r="AK13" s="31">
        <f t="shared" si="13"/>
        <v>0</v>
      </c>
      <c r="AL13" s="32">
        <f t="shared" si="14"/>
        <v>44.03</v>
      </c>
      <c r="AM13" s="32">
        <f t="shared" si="15"/>
        <v>56.6</v>
      </c>
      <c r="AN13" s="31">
        <f t="shared" si="16"/>
        <v>12.57</v>
      </c>
      <c r="AO13" s="32">
        <v>0</v>
      </c>
      <c r="AP13" s="32"/>
      <c r="AQ13" s="31">
        <f t="shared" si="17"/>
        <v>0</v>
      </c>
      <c r="AR13" s="32">
        <v>0</v>
      </c>
      <c r="AS13" s="32"/>
      <c r="AT13" s="31">
        <f t="shared" si="18"/>
        <v>0</v>
      </c>
      <c r="AU13" s="32">
        <v>0</v>
      </c>
      <c r="AV13" s="32"/>
      <c r="AW13" s="31">
        <f t="shared" si="19"/>
        <v>0</v>
      </c>
      <c r="AX13" s="32">
        <v>0</v>
      </c>
      <c r="AY13" s="32"/>
      <c r="AZ13" s="31">
        <f t="shared" si="20"/>
        <v>0</v>
      </c>
      <c r="BA13" s="32">
        <v>2172.9699999999998</v>
      </c>
      <c r="BB13" s="32">
        <v>2793.64</v>
      </c>
      <c r="BC13" s="31">
        <f t="shared" si="21"/>
        <v>620.66999999999996</v>
      </c>
      <c r="BD13" s="32">
        <f t="shared" si="22"/>
        <v>0</v>
      </c>
      <c r="BE13" s="32">
        <f t="shared" si="23"/>
        <v>0</v>
      </c>
      <c r="BF13" s="31">
        <f t="shared" si="24"/>
        <v>0</v>
      </c>
      <c r="BG13" s="32">
        <f t="shared" si="25"/>
        <v>0</v>
      </c>
      <c r="BH13" s="32">
        <f t="shared" si="26"/>
        <v>0</v>
      </c>
      <c r="BI13" s="31">
        <f t="shared" si="27"/>
        <v>0</v>
      </c>
      <c r="BJ13" s="32">
        <f t="shared" si="28"/>
        <v>0</v>
      </c>
      <c r="BK13" s="32">
        <f t="shared" si="29"/>
        <v>0</v>
      </c>
      <c r="BL13" s="31">
        <f t="shared" si="30"/>
        <v>0</v>
      </c>
      <c r="BM13" s="32">
        <f t="shared" si="31"/>
        <v>0</v>
      </c>
      <c r="BN13" s="32">
        <f t="shared" si="32"/>
        <v>0</v>
      </c>
      <c r="BO13" s="31">
        <f t="shared" si="33"/>
        <v>0</v>
      </c>
      <c r="BP13" s="32">
        <f t="shared" si="34"/>
        <v>0</v>
      </c>
      <c r="BQ13" s="32">
        <f t="shared" si="35"/>
        <v>0</v>
      </c>
      <c r="BR13" s="31">
        <f t="shared" si="36"/>
        <v>0</v>
      </c>
      <c r="BS13" s="32">
        <f t="shared" si="37"/>
        <v>0</v>
      </c>
      <c r="BT13" s="32">
        <f t="shared" si="38"/>
        <v>0</v>
      </c>
      <c r="BU13" s="31">
        <f t="shared" si="39"/>
        <v>0</v>
      </c>
      <c r="BV13" s="32">
        <f t="shared" si="40"/>
        <v>0</v>
      </c>
      <c r="BW13" s="32">
        <f t="shared" si="41"/>
        <v>0</v>
      </c>
      <c r="BX13" s="31">
        <f t="shared" si="42"/>
        <v>0</v>
      </c>
      <c r="BY13" s="32">
        <f t="shared" si="43"/>
        <v>0</v>
      </c>
      <c r="BZ13" s="32">
        <f t="shared" si="44"/>
        <v>0</v>
      </c>
      <c r="CA13" s="31">
        <f t="shared" si="45"/>
        <v>0</v>
      </c>
      <c r="CB13" s="33">
        <f t="shared" si="46"/>
        <v>0</v>
      </c>
      <c r="CC13" s="33">
        <f t="shared" si="47"/>
        <v>0</v>
      </c>
      <c r="CD13" s="35">
        <f t="shared" si="48"/>
        <v>0</v>
      </c>
      <c r="CE13" s="36">
        <f t="shared" si="49"/>
        <v>2128.4699999999998</v>
      </c>
    </row>
    <row r="14" spans="1:83" s="8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13</v>
      </c>
      <c r="D14" s="32">
        <f t="shared" si="0"/>
        <v>11</v>
      </c>
      <c r="E14" s="32">
        <v>2</v>
      </c>
      <c r="F14" s="32"/>
      <c r="G14" s="32"/>
      <c r="H14" s="32"/>
      <c r="I14" s="40"/>
      <c r="J14" s="40"/>
      <c r="K14" s="40"/>
      <c r="L14" s="40"/>
      <c r="M14" s="40"/>
      <c r="N14" s="40"/>
      <c r="O14" s="32"/>
      <c r="P14" s="40"/>
      <c r="Q14" s="40"/>
      <c r="R14" s="40"/>
      <c r="S14" s="33">
        <f>'ILK EKRAN D-K ÜCR'!N9</f>
        <v>0</v>
      </c>
      <c r="T14" s="33">
        <f>'ILK EKRAN D-K ÜCR'!O9</f>
        <v>0</v>
      </c>
      <c r="U14" s="32">
        <f t="shared" si="1"/>
        <v>0</v>
      </c>
      <c r="V14" s="32">
        <f t="shared" si="2"/>
        <v>0</v>
      </c>
      <c r="W14" s="31">
        <f t="shared" si="3"/>
        <v>0</v>
      </c>
      <c r="X14" s="40">
        <f t="shared" si="4"/>
        <v>2010.91</v>
      </c>
      <c r="Y14" s="40">
        <f t="shared" si="5"/>
        <v>2585.2199999999998</v>
      </c>
      <c r="Z14" s="31">
        <f t="shared" si="6"/>
        <v>574.30999999999995</v>
      </c>
      <c r="AA14" s="32">
        <v>3093.57</v>
      </c>
      <c r="AB14" s="32">
        <v>3977.2</v>
      </c>
      <c r="AC14" s="31">
        <f t="shared" si="7"/>
        <v>883.63</v>
      </c>
      <c r="AD14" s="33">
        <v>11.89</v>
      </c>
      <c r="AE14" s="32">
        <f t="shared" si="8"/>
        <v>130.79</v>
      </c>
      <c r="AF14" s="33">
        <v>15.28</v>
      </c>
      <c r="AG14" s="33">
        <f t="shared" si="9"/>
        <v>168.08</v>
      </c>
      <c r="AH14" s="34">
        <f t="shared" si="10"/>
        <v>37.29</v>
      </c>
      <c r="AI14" s="32">
        <f t="shared" si="11"/>
        <v>0</v>
      </c>
      <c r="AJ14" s="32">
        <f t="shared" si="12"/>
        <v>0</v>
      </c>
      <c r="AK14" s="31">
        <f t="shared" si="13"/>
        <v>0</v>
      </c>
      <c r="AL14" s="32">
        <f t="shared" si="14"/>
        <v>44.03</v>
      </c>
      <c r="AM14" s="32">
        <f t="shared" si="15"/>
        <v>56.6</v>
      </c>
      <c r="AN14" s="31">
        <f t="shared" si="16"/>
        <v>12.57</v>
      </c>
      <c r="AO14" s="32">
        <v>0</v>
      </c>
      <c r="AP14" s="32"/>
      <c r="AQ14" s="31">
        <f t="shared" si="17"/>
        <v>0</v>
      </c>
      <c r="AR14" s="32">
        <v>0</v>
      </c>
      <c r="AS14" s="32"/>
      <c r="AT14" s="31">
        <f t="shared" si="18"/>
        <v>0</v>
      </c>
      <c r="AU14" s="32">
        <v>0</v>
      </c>
      <c r="AV14" s="32"/>
      <c r="AW14" s="31">
        <f t="shared" si="19"/>
        <v>0</v>
      </c>
      <c r="AX14" s="32">
        <v>0</v>
      </c>
      <c r="AY14" s="32"/>
      <c r="AZ14" s="31">
        <f t="shared" si="20"/>
        <v>0</v>
      </c>
      <c r="BA14" s="32">
        <v>2172.9699999999998</v>
      </c>
      <c r="BB14" s="32">
        <v>2793.64</v>
      </c>
      <c r="BC14" s="31">
        <f t="shared" si="21"/>
        <v>620.66999999999996</v>
      </c>
      <c r="BD14" s="32">
        <f t="shared" si="22"/>
        <v>0</v>
      </c>
      <c r="BE14" s="32">
        <f t="shared" si="23"/>
        <v>0</v>
      </c>
      <c r="BF14" s="31">
        <f t="shared" si="24"/>
        <v>0</v>
      </c>
      <c r="BG14" s="32">
        <f t="shared" si="25"/>
        <v>0</v>
      </c>
      <c r="BH14" s="32">
        <f t="shared" si="26"/>
        <v>0</v>
      </c>
      <c r="BI14" s="31">
        <f t="shared" si="27"/>
        <v>0</v>
      </c>
      <c r="BJ14" s="32">
        <f t="shared" si="28"/>
        <v>0</v>
      </c>
      <c r="BK14" s="32">
        <f t="shared" si="29"/>
        <v>0</v>
      </c>
      <c r="BL14" s="31">
        <f t="shared" si="30"/>
        <v>0</v>
      </c>
      <c r="BM14" s="32">
        <f t="shared" si="31"/>
        <v>0</v>
      </c>
      <c r="BN14" s="32">
        <f t="shared" si="32"/>
        <v>0</v>
      </c>
      <c r="BO14" s="31">
        <f t="shared" si="33"/>
        <v>0</v>
      </c>
      <c r="BP14" s="32">
        <f t="shared" si="34"/>
        <v>0</v>
      </c>
      <c r="BQ14" s="32">
        <f t="shared" si="35"/>
        <v>0</v>
      </c>
      <c r="BR14" s="31">
        <f t="shared" si="36"/>
        <v>0</v>
      </c>
      <c r="BS14" s="32">
        <f t="shared" si="37"/>
        <v>0</v>
      </c>
      <c r="BT14" s="32">
        <f t="shared" si="38"/>
        <v>0</v>
      </c>
      <c r="BU14" s="31">
        <f t="shared" si="39"/>
        <v>0</v>
      </c>
      <c r="BV14" s="32">
        <f t="shared" si="40"/>
        <v>0</v>
      </c>
      <c r="BW14" s="32">
        <f t="shared" si="41"/>
        <v>0</v>
      </c>
      <c r="BX14" s="31">
        <f t="shared" si="42"/>
        <v>0</v>
      </c>
      <c r="BY14" s="32">
        <f t="shared" si="43"/>
        <v>0</v>
      </c>
      <c r="BZ14" s="32">
        <f t="shared" si="44"/>
        <v>0</v>
      </c>
      <c r="CA14" s="31">
        <f t="shared" si="45"/>
        <v>0</v>
      </c>
      <c r="CB14" s="33">
        <f t="shared" si="46"/>
        <v>0</v>
      </c>
      <c r="CC14" s="33">
        <f t="shared" si="47"/>
        <v>0</v>
      </c>
      <c r="CD14" s="35">
        <f t="shared" si="48"/>
        <v>0</v>
      </c>
      <c r="CE14" s="36">
        <f t="shared" si="49"/>
        <v>2128.4699999999998</v>
      </c>
    </row>
    <row r="15" spans="1:83" s="8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13</v>
      </c>
      <c r="D15" s="32">
        <f t="shared" si="0"/>
        <v>11</v>
      </c>
      <c r="E15" s="32">
        <v>2</v>
      </c>
      <c r="F15" s="32"/>
      <c r="G15" s="32"/>
      <c r="H15" s="32"/>
      <c r="I15" s="40"/>
      <c r="J15" s="40"/>
      <c r="K15" s="40"/>
      <c r="L15" s="40"/>
      <c r="M15" s="40"/>
      <c r="N15" s="40"/>
      <c r="O15" s="32"/>
      <c r="P15" s="40"/>
      <c r="Q15" s="40"/>
      <c r="R15" s="40"/>
      <c r="S15" s="33">
        <f>'ILK EKRAN D-K ÜCR'!N10</f>
        <v>0</v>
      </c>
      <c r="T15" s="33">
        <f>'ILK EKRAN D-K ÜCR'!O10</f>
        <v>0</v>
      </c>
      <c r="U15" s="32">
        <f t="shared" si="1"/>
        <v>0</v>
      </c>
      <c r="V15" s="32">
        <f t="shared" si="2"/>
        <v>0</v>
      </c>
      <c r="W15" s="31">
        <f t="shared" si="3"/>
        <v>0</v>
      </c>
      <c r="X15" s="40">
        <f t="shared" si="4"/>
        <v>2010.91</v>
      </c>
      <c r="Y15" s="40">
        <f t="shared" si="5"/>
        <v>2585.2199999999998</v>
      </c>
      <c r="Z15" s="31">
        <f t="shared" si="6"/>
        <v>574.30999999999995</v>
      </c>
      <c r="AA15" s="32">
        <v>3093.57</v>
      </c>
      <c r="AB15" s="32">
        <v>3977.2</v>
      </c>
      <c r="AC15" s="31">
        <f t="shared" si="7"/>
        <v>883.63</v>
      </c>
      <c r="AD15" s="33">
        <v>11.89</v>
      </c>
      <c r="AE15" s="32">
        <f t="shared" si="8"/>
        <v>130.79</v>
      </c>
      <c r="AF15" s="33">
        <v>15.28</v>
      </c>
      <c r="AG15" s="33">
        <f t="shared" si="9"/>
        <v>168.08</v>
      </c>
      <c r="AH15" s="34">
        <f t="shared" si="10"/>
        <v>37.29</v>
      </c>
      <c r="AI15" s="32">
        <f t="shared" si="11"/>
        <v>0</v>
      </c>
      <c r="AJ15" s="32">
        <f t="shared" si="12"/>
        <v>0</v>
      </c>
      <c r="AK15" s="31">
        <f t="shared" si="13"/>
        <v>0</v>
      </c>
      <c r="AL15" s="32">
        <f t="shared" si="14"/>
        <v>44.03</v>
      </c>
      <c r="AM15" s="32">
        <f t="shared" si="15"/>
        <v>56.6</v>
      </c>
      <c r="AN15" s="31">
        <f t="shared" si="16"/>
        <v>12.57</v>
      </c>
      <c r="AO15" s="32">
        <v>0</v>
      </c>
      <c r="AP15" s="32"/>
      <c r="AQ15" s="31">
        <f t="shared" si="17"/>
        <v>0</v>
      </c>
      <c r="AR15" s="32">
        <v>0</v>
      </c>
      <c r="AS15" s="32"/>
      <c r="AT15" s="31">
        <f t="shared" si="18"/>
        <v>0</v>
      </c>
      <c r="AU15" s="32">
        <v>0</v>
      </c>
      <c r="AV15" s="32"/>
      <c r="AW15" s="31">
        <f t="shared" si="19"/>
        <v>0</v>
      </c>
      <c r="AX15" s="32">
        <v>0</v>
      </c>
      <c r="AY15" s="32"/>
      <c r="AZ15" s="31">
        <f t="shared" si="20"/>
        <v>0</v>
      </c>
      <c r="BA15" s="32">
        <v>2172.9699999999998</v>
      </c>
      <c r="BB15" s="32">
        <v>2793.64</v>
      </c>
      <c r="BC15" s="31">
        <f t="shared" si="21"/>
        <v>620.66999999999996</v>
      </c>
      <c r="BD15" s="32">
        <f t="shared" si="22"/>
        <v>0</v>
      </c>
      <c r="BE15" s="32">
        <f t="shared" si="23"/>
        <v>0</v>
      </c>
      <c r="BF15" s="31">
        <f t="shared" si="24"/>
        <v>0</v>
      </c>
      <c r="BG15" s="32">
        <f t="shared" si="25"/>
        <v>0</v>
      </c>
      <c r="BH15" s="32">
        <f t="shared" si="26"/>
        <v>0</v>
      </c>
      <c r="BI15" s="31">
        <f t="shared" si="27"/>
        <v>0</v>
      </c>
      <c r="BJ15" s="32">
        <f t="shared" si="28"/>
        <v>0</v>
      </c>
      <c r="BK15" s="32">
        <f t="shared" si="29"/>
        <v>0</v>
      </c>
      <c r="BL15" s="31">
        <f t="shared" si="30"/>
        <v>0</v>
      </c>
      <c r="BM15" s="32">
        <f t="shared" si="31"/>
        <v>0</v>
      </c>
      <c r="BN15" s="32">
        <f t="shared" si="32"/>
        <v>0</v>
      </c>
      <c r="BO15" s="31">
        <f t="shared" si="33"/>
        <v>0</v>
      </c>
      <c r="BP15" s="32">
        <f t="shared" si="34"/>
        <v>0</v>
      </c>
      <c r="BQ15" s="32">
        <f t="shared" si="35"/>
        <v>0</v>
      </c>
      <c r="BR15" s="31">
        <f t="shared" si="36"/>
        <v>0</v>
      </c>
      <c r="BS15" s="32">
        <f t="shared" si="37"/>
        <v>0</v>
      </c>
      <c r="BT15" s="32">
        <f t="shared" si="38"/>
        <v>0</v>
      </c>
      <c r="BU15" s="31">
        <f t="shared" si="39"/>
        <v>0</v>
      </c>
      <c r="BV15" s="32">
        <f t="shared" si="40"/>
        <v>0</v>
      </c>
      <c r="BW15" s="32">
        <f t="shared" si="41"/>
        <v>0</v>
      </c>
      <c r="BX15" s="31">
        <f t="shared" si="42"/>
        <v>0</v>
      </c>
      <c r="BY15" s="32">
        <f t="shared" si="43"/>
        <v>0</v>
      </c>
      <c r="BZ15" s="32">
        <f t="shared" si="44"/>
        <v>0</v>
      </c>
      <c r="CA15" s="31">
        <f t="shared" si="45"/>
        <v>0</v>
      </c>
      <c r="CB15" s="33">
        <f t="shared" si="46"/>
        <v>0</v>
      </c>
      <c r="CC15" s="33">
        <f t="shared" si="47"/>
        <v>0</v>
      </c>
      <c r="CD15" s="35">
        <f t="shared" si="48"/>
        <v>0</v>
      </c>
      <c r="CE15" s="36">
        <f t="shared" si="49"/>
        <v>2128.4699999999998</v>
      </c>
    </row>
    <row r="16" spans="1:83" s="8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13</v>
      </c>
      <c r="D16" s="32">
        <f t="shared" si="0"/>
        <v>11</v>
      </c>
      <c r="E16" s="32">
        <v>2</v>
      </c>
      <c r="F16" s="32"/>
      <c r="G16" s="32"/>
      <c r="H16" s="32"/>
      <c r="I16" s="40"/>
      <c r="J16" s="40"/>
      <c r="K16" s="40"/>
      <c r="L16" s="40"/>
      <c r="M16" s="40"/>
      <c r="N16" s="40"/>
      <c r="O16" s="32"/>
      <c r="P16" s="40"/>
      <c r="Q16" s="40"/>
      <c r="R16" s="40"/>
      <c r="S16" s="33">
        <f>'ILK EKRAN D-K ÜCR'!N11</f>
        <v>0</v>
      </c>
      <c r="T16" s="33">
        <f>'ILK EKRAN D-K ÜCR'!O11</f>
        <v>0</v>
      </c>
      <c r="U16" s="32">
        <f t="shared" si="1"/>
        <v>0</v>
      </c>
      <c r="V16" s="32">
        <f t="shared" si="2"/>
        <v>0</v>
      </c>
      <c r="W16" s="31">
        <f t="shared" si="3"/>
        <v>0</v>
      </c>
      <c r="X16" s="40">
        <f t="shared" si="4"/>
        <v>2010.91</v>
      </c>
      <c r="Y16" s="40">
        <f t="shared" si="5"/>
        <v>2585.2199999999998</v>
      </c>
      <c r="Z16" s="31">
        <f t="shared" si="6"/>
        <v>574.30999999999995</v>
      </c>
      <c r="AA16" s="32">
        <v>3093.57</v>
      </c>
      <c r="AB16" s="32">
        <v>3977.2</v>
      </c>
      <c r="AC16" s="31">
        <f t="shared" si="7"/>
        <v>883.63</v>
      </c>
      <c r="AD16" s="33">
        <v>11.89</v>
      </c>
      <c r="AE16" s="32">
        <f t="shared" si="8"/>
        <v>130.79</v>
      </c>
      <c r="AF16" s="33">
        <v>15.28</v>
      </c>
      <c r="AG16" s="33">
        <f t="shared" si="9"/>
        <v>168.08</v>
      </c>
      <c r="AH16" s="34">
        <f t="shared" si="10"/>
        <v>37.29</v>
      </c>
      <c r="AI16" s="32">
        <f t="shared" si="11"/>
        <v>0</v>
      </c>
      <c r="AJ16" s="32">
        <f t="shared" si="12"/>
        <v>0</v>
      </c>
      <c r="AK16" s="31">
        <f t="shared" si="13"/>
        <v>0</v>
      </c>
      <c r="AL16" s="32">
        <f t="shared" si="14"/>
        <v>44.03</v>
      </c>
      <c r="AM16" s="32">
        <f t="shared" si="15"/>
        <v>56.6</v>
      </c>
      <c r="AN16" s="31">
        <f t="shared" si="16"/>
        <v>12.57</v>
      </c>
      <c r="AO16" s="32">
        <v>0</v>
      </c>
      <c r="AP16" s="32"/>
      <c r="AQ16" s="31">
        <f t="shared" si="17"/>
        <v>0</v>
      </c>
      <c r="AR16" s="32">
        <v>0</v>
      </c>
      <c r="AS16" s="32"/>
      <c r="AT16" s="31">
        <f t="shared" si="18"/>
        <v>0</v>
      </c>
      <c r="AU16" s="32">
        <v>0</v>
      </c>
      <c r="AV16" s="32"/>
      <c r="AW16" s="31">
        <f t="shared" si="19"/>
        <v>0</v>
      </c>
      <c r="AX16" s="32">
        <v>0</v>
      </c>
      <c r="AY16" s="32"/>
      <c r="AZ16" s="31">
        <f t="shared" si="20"/>
        <v>0</v>
      </c>
      <c r="BA16" s="32">
        <v>2172.9699999999998</v>
      </c>
      <c r="BB16" s="32">
        <v>2793.64</v>
      </c>
      <c r="BC16" s="31">
        <f t="shared" si="21"/>
        <v>620.66999999999996</v>
      </c>
      <c r="BD16" s="32">
        <f t="shared" si="22"/>
        <v>0</v>
      </c>
      <c r="BE16" s="32">
        <f t="shared" si="23"/>
        <v>0</v>
      </c>
      <c r="BF16" s="31">
        <f t="shared" si="24"/>
        <v>0</v>
      </c>
      <c r="BG16" s="32">
        <f t="shared" si="25"/>
        <v>0</v>
      </c>
      <c r="BH16" s="32">
        <f t="shared" si="26"/>
        <v>0</v>
      </c>
      <c r="BI16" s="31">
        <f t="shared" si="27"/>
        <v>0</v>
      </c>
      <c r="BJ16" s="32">
        <f t="shared" si="28"/>
        <v>0</v>
      </c>
      <c r="BK16" s="32">
        <f t="shared" si="29"/>
        <v>0</v>
      </c>
      <c r="BL16" s="31">
        <f t="shared" si="30"/>
        <v>0</v>
      </c>
      <c r="BM16" s="32">
        <f t="shared" si="31"/>
        <v>0</v>
      </c>
      <c r="BN16" s="32">
        <f t="shared" si="32"/>
        <v>0</v>
      </c>
      <c r="BO16" s="31">
        <f t="shared" si="33"/>
        <v>0</v>
      </c>
      <c r="BP16" s="32">
        <f t="shared" si="34"/>
        <v>0</v>
      </c>
      <c r="BQ16" s="32">
        <f t="shared" si="35"/>
        <v>0</v>
      </c>
      <c r="BR16" s="31">
        <f t="shared" si="36"/>
        <v>0</v>
      </c>
      <c r="BS16" s="32">
        <f t="shared" si="37"/>
        <v>0</v>
      </c>
      <c r="BT16" s="32">
        <f t="shared" si="38"/>
        <v>0</v>
      </c>
      <c r="BU16" s="31">
        <f t="shared" si="39"/>
        <v>0</v>
      </c>
      <c r="BV16" s="32">
        <f t="shared" si="40"/>
        <v>0</v>
      </c>
      <c r="BW16" s="32">
        <f t="shared" si="41"/>
        <v>0</v>
      </c>
      <c r="BX16" s="31">
        <f t="shared" si="42"/>
        <v>0</v>
      </c>
      <c r="BY16" s="32">
        <f t="shared" si="43"/>
        <v>0</v>
      </c>
      <c r="BZ16" s="32">
        <f t="shared" si="44"/>
        <v>0</v>
      </c>
      <c r="CA16" s="31">
        <f t="shared" si="45"/>
        <v>0</v>
      </c>
      <c r="CB16" s="33">
        <f t="shared" si="46"/>
        <v>0</v>
      </c>
      <c r="CC16" s="33">
        <f t="shared" si="47"/>
        <v>0</v>
      </c>
      <c r="CD16" s="35">
        <f t="shared" si="48"/>
        <v>0</v>
      </c>
      <c r="CE16" s="36">
        <f t="shared" si="49"/>
        <v>2128.4699999999998</v>
      </c>
    </row>
    <row r="17" spans="1:83" s="8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13</v>
      </c>
      <c r="D17" s="32">
        <f t="shared" si="0"/>
        <v>11</v>
      </c>
      <c r="E17" s="32">
        <v>2</v>
      </c>
      <c r="F17" s="32"/>
      <c r="G17" s="32"/>
      <c r="H17" s="32"/>
      <c r="I17" s="40"/>
      <c r="J17" s="40"/>
      <c r="K17" s="40"/>
      <c r="L17" s="40"/>
      <c r="M17" s="40"/>
      <c r="N17" s="40"/>
      <c r="O17" s="32"/>
      <c r="P17" s="40"/>
      <c r="Q17" s="40"/>
      <c r="R17" s="40"/>
      <c r="S17" s="33">
        <f>'ILK EKRAN D-K ÜCR'!N12</f>
        <v>0</v>
      </c>
      <c r="T17" s="33">
        <f>'ILK EKRAN D-K ÜCR'!O12</f>
        <v>0</v>
      </c>
      <c r="U17" s="32">
        <f t="shared" si="1"/>
        <v>0</v>
      </c>
      <c r="V17" s="32">
        <f t="shared" si="2"/>
        <v>0</v>
      </c>
      <c r="W17" s="31">
        <f t="shared" si="3"/>
        <v>0</v>
      </c>
      <c r="X17" s="40">
        <f t="shared" si="4"/>
        <v>2010.91</v>
      </c>
      <c r="Y17" s="40">
        <f t="shared" si="5"/>
        <v>2585.2199999999998</v>
      </c>
      <c r="Z17" s="31">
        <f t="shared" si="6"/>
        <v>574.30999999999995</v>
      </c>
      <c r="AA17" s="32">
        <v>3093.57</v>
      </c>
      <c r="AB17" s="32">
        <v>3977.2</v>
      </c>
      <c r="AC17" s="31">
        <f t="shared" si="7"/>
        <v>883.63</v>
      </c>
      <c r="AD17" s="33">
        <v>11.89</v>
      </c>
      <c r="AE17" s="32">
        <f t="shared" si="8"/>
        <v>130.79</v>
      </c>
      <c r="AF17" s="33">
        <v>15.28</v>
      </c>
      <c r="AG17" s="33">
        <f t="shared" si="9"/>
        <v>168.08</v>
      </c>
      <c r="AH17" s="34">
        <f t="shared" si="10"/>
        <v>37.29</v>
      </c>
      <c r="AI17" s="32">
        <f t="shared" si="11"/>
        <v>0</v>
      </c>
      <c r="AJ17" s="32">
        <f t="shared" si="12"/>
        <v>0</v>
      </c>
      <c r="AK17" s="31">
        <f t="shared" si="13"/>
        <v>0</v>
      </c>
      <c r="AL17" s="32">
        <f t="shared" si="14"/>
        <v>44.03</v>
      </c>
      <c r="AM17" s="32">
        <f t="shared" si="15"/>
        <v>56.6</v>
      </c>
      <c r="AN17" s="31">
        <f t="shared" si="16"/>
        <v>12.57</v>
      </c>
      <c r="AO17" s="32">
        <v>0</v>
      </c>
      <c r="AP17" s="32"/>
      <c r="AQ17" s="31">
        <f t="shared" si="17"/>
        <v>0</v>
      </c>
      <c r="AR17" s="32">
        <v>0</v>
      </c>
      <c r="AS17" s="32"/>
      <c r="AT17" s="31">
        <f t="shared" si="18"/>
        <v>0</v>
      </c>
      <c r="AU17" s="32">
        <v>0</v>
      </c>
      <c r="AV17" s="32"/>
      <c r="AW17" s="31">
        <f t="shared" si="19"/>
        <v>0</v>
      </c>
      <c r="AX17" s="32">
        <v>0</v>
      </c>
      <c r="AY17" s="32"/>
      <c r="AZ17" s="31">
        <f t="shared" si="20"/>
        <v>0</v>
      </c>
      <c r="BA17" s="32">
        <v>2172.9699999999998</v>
      </c>
      <c r="BB17" s="32">
        <v>2793.64</v>
      </c>
      <c r="BC17" s="31">
        <f t="shared" si="21"/>
        <v>620.66999999999996</v>
      </c>
      <c r="BD17" s="32">
        <f t="shared" si="22"/>
        <v>0</v>
      </c>
      <c r="BE17" s="32">
        <f t="shared" si="23"/>
        <v>0</v>
      </c>
      <c r="BF17" s="31">
        <f t="shared" si="24"/>
        <v>0</v>
      </c>
      <c r="BG17" s="32">
        <f t="shared" si="25"/>
        <v>0</v>
      </c>
      <c r="BH17" s="32">
        <f t="shared" si="26"/>
        <v>0</v>
      </c>
      <c r="BI17" s="31">
        <f t="shared" si="27"/>
        <v>0</v>
      </c>
      <c r="BJ17" s="32">
        <f t="shared" si="28"/>
        <v>0</v>
      </c>
      <c r="BK17" s="32">
        <f t="shared" si="29"/>
        <v>0</v>
      </c>
      <c r="BL17" s="31">
        <f t="shared" si="30"/>
        <v>0</v>
      </c>
      <c r="BM17" s="32">
        <f t="shared" si="31"/>
        <v>0</v>
      </c>
      <c r="BN17" s="32">
        <f t="shared" si="32"/>
        <v>0</v>
      </c>
      <c r="BO17" s="31">
        <f t="shared" si="33"/>
        <v>0</v>
      </c>
      <c r="BP17" s="32">
        <f t="shared" si="34"/>
        <v>0</v>
      </c>
      <c r="BQ17" s="32">
        <f t="shared" si="35"/>
        <v>0</v>
      </c>
      <c r="BR17" s="31">
        <f t="shared" si="36"/>
        <v>0</v>
      </c>
      <c r="BS17" s="32">
        <f t="shared" si="37"/>
        <v>0</v>
      </c>
      <c r="BT17" s="32">
        <f t="shared" si="38"/>
        <v>0</v>
      </c>
      <c r="BU17" s="31">
        <f t="shared" si="39"/>
        <v>0</v>
      </c>
      <c r="BV17" s="32">
        <f t="shared" si="40"/>
        <v>0</v>
      </c>
      <c r="BW17" s="32">
        <f t="shared" si="41"/>
        <v>0</v>
      </c>
      <c r="BX17" s="31">
        <f t="shared" si="42"/>
        <v>0</v>
      </c>
      <c r="BY17" s="32">
        <f t="shared" si="43"/>
        <v>0</v>
      </c>
      <c r="BZ17" s="32">
        <f t="shared" si="44"/>
        <v>0</v>
      </c>
      <c r="CA17" s="31">
        <f t="shared" si="45"/>
        <v>0</v>
      </c>
      <c r="CB17" s="33">
        <f t="shared" si="46"/>
        <v>0</v>
      </c>
      <c r="CC17" s="33">
        <f t="shared" si="47"/>
        <v>0</v>
      </c>
      <c r="CD17" s="35">
        <f t="shared" si="48"/>
        <v>0</v>
      </c>
      <c r="CE17" s="36">
        <f t="shared" si="49"/>
        <v>2128.4699999999998</v>
      </c>
    </row>
    <row r="18" spans="1:83" s="8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13</v>
      </c>
      <c r="D18" s="32">
        <f t="shared" si="0"/>
        <v>11</v>
      </c>
      <c r="E18" s="32">
        <v>2</v>
      </c>
      <c r="F18" s="32"/>
      <c r="G18" s="32"/>
      <c r="H18" s="32"/>
      <c r="I18" s="40"/>
      <c r="J18" s="40"/>
      <c r="K18" s="40"/>
      <c r="L18" s="40"/>
      <c r="M18" s="40"/>
      <c r="N18" s="40"/>
      <c r="O18" s="32"/>
      <c r="P18" s="40"/>
      <c r="Q18" s="40"/>
      <c r="R18" s="40"/>
      <c r="S18" s="33">
        <f>'ILK EKRAN D-K ÜCR'!N13</f>
        <v>0</v>
      </c>
      <c r="T18" s="33">
        <f>'ILK EKRAN D-K ÜCR'!O13</f>
        <v>0</v>
      </c>
      <c r="U18" s="32">
        <f t="shared" si="1"/>
        <v>0</v>
      </c>
      <c r="V18" s="32">
        <f t="shared" si="2"/>
        <v>0</v>
      </c>
      <c r="W18" s="31">
        <f t="shared" si="3"/>
        <v>0</v>
      </c>
      <c r="X18" s="40">
        <f t="shared" si="4"/>
        <v>2010.91</v>
      </c>
      <c r="Y18" s="40">
        <f t="shared" si="5"/>
        <v>2585.2199999999998</v>
      </c>
      <c r="Z18" s="31">
        <f t="shared" si="6"/>
        <v>574.30999999999995</v>
      </c>
      <c r="AA18" s="32">
        <v>3093.57</v>
      </c>
      <c r="AB18" s="32">
        <v>3977.2</v>
      </c>
      <c r="AC18" s="31">
        <f t="shared" si="7"/>
        <v>883.63</v>
      </c>
      <c r="AD18" s="33">
        <v>11.89</v>
      </c>
      <c r="AE18" s="32">
        <f t="shared" si="8"/>
        <v>130.79</v>
      </c>
      <c r="AF18" s="33">
        <v>15.28</v>
      </c>
      <c r="AG18" s="33">
        <f t="shared" si="9"/>
        <v>168.08</v>
      </c>
      <c r="AH18" s="34">
        <f t="shared" si="10"/>
        <v>37.29</v>
      </c>
      <c r="AI18" s="32">
        <f t="shared" si="11"/>
        <v>0</v>
      </c>
      <c r="AJ18" s="32">
        <f t="shared" si="12"/>
        <v>0</v>
      </c>
      <c r="AK18" s="31">
        <f t="shared" si="13"/>
        <v>0</v>
      </c>
      <c r="AL18" s="32">
        <f t="shared" si="14"/>
        <v>44.03</v>
      </c>
      <c r="AM18" s="32">
        <f t="shared" si="15"/>
        <v>56.6</v>
      </c>
      <c r="AN18" s="31">
        <f t="shared" si="16"/>
        <v>12.57</v>
      </c>
      <c r="AO18" s="32">
        <v>0</v>
      </c>
      <c r="AP18" s="32"/>
      <c r="AQ18" s="31">
        <f t="shared" si="17"/>
        <v>0</v>
      </c>
      <c r="AR18" s="32">
        <v>0</v>
      </c>
      <c r="AS18" s="32"/>
      <c r="AT18" s="31">
        <f t="shared" si="18"/>
        <v>0</v>
      </c>
      <c r="AU18" s="32">
        <v>0</v>
      </c>
      <c r="AV18" s="32"/>
      <c r="AW18" s="31">
        <f t="shared" si="19"/>
        <v>0</v>
      </c>
      <c r="AX18" s="32">
        <v>0</v>
      </c>
      <c r="AY18" s="32"/>
      <c r="AZ18" s="31">
        <f t="shared" si="20"/>
        <v>0</v>
      </c>
      <c r="BA18" s="32">
        <v>2172.9699999999998</v>
      </c>
      <c r="BB18" s="32">
        <v>2793.64</v>
      </c>
      <c r="BC18" s="31">
        <f t="shared" si="21"/>
        <v>620.66999999999996</v>
      </c>
      <c r="BD18" s="32">
        <f t="shared" si="22"/>
        <v>0</v>
      </c>
      <c r="BE18" s="32">
        <f t="shared" si="23"/>
        <v>0</v>
      </c>
      <c r="BF18" s="31">
        <f t="shared" si="24"/>
        <v>0</v>
      </c>
      <c r="BG18" s="32">
        <f t="shared" si="25"/>
        <v>0</v>
      </c>
      <c r="BH18" s="32">
        <f t="shared" si="26"/>
        <v>0</v>
      </c>
      <c r="BI18" s="31">
        <f t="shared" si="27"/>
        <v>0</v>
      </c>
      <c r="BJ18" s="32">
        <f t="shared" si="28"/>
        <v>0</v>
      </c>
      <c r="BK18" s="32">
        <f t="shared" si="29"/>
        <v>0</v>
      </c>
      <c r="BL18" s="31">
        <f t="shared" si="30"/>
        <v>0</v>
      </c>
      <c r="BM18" s="32">
        <f t="shared" si="31"/>
        <v>0</v>
      </c>
      <c r="BN18" s="32">
        <f t="shared" si="32"/>
        <v>0</v>
      </c>
      <c r="BO18" s="31">
        <f t="shared" si="33"/>
        <v>0</v>
      </c>
      <c r="BP18" s="32">
        <f t="shared" si="34"/>
        <v>0</v>
      </c>
      <c r="BQ18" s="32">
        <f t="shared" si="35"/>
        <v>0</v>
      </c>
      <c r="BR18" s="31">
        <f t="shared" si="36"/>
        <v>0</v>
      </c>
      <c r="BS18" s="32">
        <f t="shared" si="37"/>
        <v>0</v>
      </c>
      <c r="BT18" s="32">
        <f t="shared" si="38"/>
        <v>0</v>
      </c>
      <c r="BU18" s="31">
        <f t="shared" si="39"/>
        <v>0</v>
      </c>
      <c r="BV18" s="32">
        <f t="shared" si="40"/>
        <v>0</v>
      </c>
      <c r="BW18" s="32">
        <f t="shared" si="41"/>
        <v>0</v>
      </c>
      <c r="BX18" s="31">
        <f t="shared" si="42"/>
        <v>0</v>
      </c>
      <c r="BY18" s="32">
        <f t="shared" si="43"/>
        <v>0</v>
      </c>
      <c r="BZ18" s="32">
        <f t="shared" si="44"/>
        <v>0</v>
      </c>
      <c r="CA18" s="31">
        <f t="shared" si="45"/>
        <v>0</v>
      </c>
      <c r="CB18" s="33">
        <f t="shared" si="46"/>
        <v>0</v>
      </c>
      <c r="CC18" s="33">
        <f t="shared" si="47"/>
        <v>0</v>
      </c>
      <c r="CD18" s="35">
        <f t="shared" si="48"/>
        <v>0</v>
      </c>
      <c r="CE18" s="36">
        <f t="shared" si="49"/>
        <v>2128.4699999999998</v>
      </c>
    </row>
    <row r="19" spans="1:83" s="8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13</v>
      </c>
      <c r="D19" s="32">
        <f t="shared" si="0"/>
        <v>11</v>
      </c>
      <c r="E19" s="32">
        <v>2</v>
      </c>
      <c r="F19" s="32"/>
      <c r="G19" s="32"/>
      <c r="H19" s="32"/>
      <c r="I19" s="40"/>
      <c r="J19" s="40"/>
      <c r="K19" s="40"/>
      <c r="L19" s="40"/>
      <c r="M19" s="40"/>
      <c r="N19" s="40"/>
      <c r="O19" s="32"/>
      <c r="P19" s="40"/>
      <c r="Q19" s="40"/>
      <c r="R19" s="40"/>
      <c r="S19" s="33">
        <f>'ILK EKRAN D-K ÜCR'!N14</f>
        <v>0</v>
      </c>
      <c r="T19" s="33">
        <f>'ILK EKRAN D-K ÜCR'!O14</f>
        <v>0</v>
      </c>
      <c r="U19" s="32">
        <f t="shared" si="1"/>
        <v>0</v>
      </c>
      <c r="V19" s="32">
        <f t="shared" si="2"/>
        <v>0</v>
      </c>
      <c r="W19" s="31">
        <f t="shared" si="3"/>
        <v>0</v>
      </c>
      <c r="X19" s="40">
        <f t="shared" si="4"/>
        <v>2010.91</v>
      </c>
      <c r="Y19" s="40">
        <f t="shared" si="5"/>
        <v>2585.2199999999998</v>
      </c>
      <c r="Z19" s="31">
        <f t="shared" si="6"/>
        <v>574.30999999999995</v>
      </c>
      <c r="AA19" s="32">
        <v>3093.57</v>
      </c>
      <c r="AB19" s="32">
        <v>3977.2</v>
      </c>
      <c r="AC19" s="31">
        <f t="shared" si="7"/>
        <v>883.63</v>
      </c>
      <c r="AD19" s="33">
        <v>11.89</v>
      </c>
      <c r="AE19" s="32">
        <f t="shared" si="8"/>
        <v>130.79</v>
      </c>
      <c r="AF19" s="33">
        <v>15.28</v>
      </c>
      <c r="AG19" s="33">
        <f t="shared" si="9"/>
        <v>168.08</v>
      </c>
      <c r="AH19" s="34">
        <f t="shared" si="10"/>
        <v>37.29</v>
      </c>
      <c r="AI19" s="32">
        <f t="shared" si="11"/>
        <v>0</v>
      </c>
      <c r="AJ19" s="32">
        <f t="shared" si="12"/>
        <v>0</v>
      </c>
      <c r="AK19" s="31">
        <f t="shared" si="13"/>
        <v>0</v>
      </c>
      <c r="AL19" s="32">
        <f t="shared" si="14"/>
        <v>44.03</v>
      </c>
      <c r="AM19" s="32">
        <f t="shared" si="15"/>
        <v>56.6</v>
      </c>
      <c r="AN19" s="31">
        <f t="shared" si="16"/>
        <v>12.57</v>
      </c>
      <c r="AO19" s="32">
        <v>0</v>
      </c>
      <c r="AP19" s="32"/>
      <c r="AQ19" s="31">
        <f t="shared" si="17"/>
        <v>0</v>
      </c>
      <c r="AR19" s="32">
        <v>0</v>
      </c>
      <c r="AS19" s="32"/>
      <c r="AT19" s="31">
        <f t="shared" si="18"/>
        <v>0</v>
      </c>
      <c r="AU19" s="32">
        <v>0</v>
      </c>
      <c r="AV19" s="32"/>
      <c r="AW19" s="31">
        <f t="shared" si="19"/>
        <v>0</v>
      </c>
      <c r="AX19" s="32">
        <v>0</v>
      </c>
      <c r="AY19" s="32"/>
      <c r="AZ19" s="31">
        <f t="shared" si="20"/>
        <v>0</v>
      </c>
      <c r="BA19" s="32">
        <v>2172.9699999999998</v>
      </c>
      <c r="BB19" s="32">
        <v>2793.64</v>
      </c>
      <c r="BC19" s="31">
        <f t="shared" si="21"/>
        <v>620.66999999999996</v>
      </c>
      <c r="BD19" s="32">
        <f t="shared" si="22"/>
        <v>0</v>
      </c>
      <c r="BE19" s="32">
        <f t="shared" si="23"/>
        <v>0</v>
      </c>
      <c r="BF19" s="31">
        <f t="shared" si="24"/>
        <v>0</v>
      </c>
      <c r="BG19" s="32">
        <f t="shared" si="25"/>
        <v>0</v>
      </c>
      <c r="BH19" s="32">
        <f t="shared" si="26"/>
        <v>0</v>
      </c>
      <c r="BI19" s="31">
        <f t="shared" si="27"/>
        <v>0</v>
      </c>
      <c r="BJ19" s="32">
        <f t="shared" si="28"/>
        <v>0</v>
      </c>
      <c r="BK19" s="32">
        <f t="shared" si="29"/>
        <v>0</v>
      </c>
      <c r="BL19" s="31">
        <f t="shared" si="30"/>
        <v>0</v>
      </c>
      <c r="BM19" s="32">
        <f t="shared" si="31"/>
        <v>0</v>
      </c>
      <c r="BN19" s="32">
        <f t="shared" si="32"/>
        <v>0</v>
      </c>
      <c r="BO19" s="31">
        <f t="shared" si="33"/>
        <v>0</v>
      </c>
      <c r="BP19" s="32">
        <f t="shared" si="34"/>
        <v>0</v>
      </c>
      <c r="BQ19" s="32">
        <f t="shared" si="35"/>
        <v>0</v>
      </c>
      <c r="BR19" s="31">
        <f t="shared" si="36"/>
        <v>0</v>
      </c>
      <c r="BS19" s="32">
        <f t="shared" si="37"/>
        <v>0</v>
      </c>
      <c r="BT19" s="32">
        <f t="shared" si="38"/>
        <v>0</v>
      </c>
      <c r="BU19" s="31">
        <f t="shared" si="39"/>
        <v>0</v>
      </c>
      <c r="BV19" s="32">
        <f t="shared" si="40"/>
        <v>0</v>
      </c>
      <c r="BW19" s="32">
        <f t="shared" si="41"/>
        <v>0</v>
      </c>
      <c r="BX19" s="31">
        <f t="shared" si="42"/>
        <v>0</v>
      </c>
      <c r="BY19" s="32">
        <f t="shared" si="43"/>
        <v>0</v>
      </c>
      <c r="BZ19" s="32">
        <f t="shared" si="44"/>
        <v>0</v>
      </c>
      <c r="CA19" s="31">
        <f t="shared" si="45"/>
        <v>0</v>
      </c>
      <c r="CB19" s="33">
        <f t="shared" si="46"/>
        <v>0</v>
      </c>
      <c r="CC19" s="33">
        <f t="shared" si="47"/>
        <v>0</v>
      </c>
      <c r="CD19" s="35">
        <f t="shared" si="48"/>
        <v>0</v>
      </c>
      <c r="CE19" s="36">
        <f t="shared" si="49"/>
        <v>2128.4699999999998</v>
      </c>
    </row>
    <row r="20" spans="1:83" s="8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13</v>
      </c>
      <c r="D20" s="32">
        <f t="shared" si="0"/>
        <v>11</v>
      </c>
      <c r="E20" s="32">
        <v>2</v>
      </c>
      <c r="F20" s="32"/>
      <c r="G20" s="32"/>
      <c r="H20" s="32"/>
      <c r="I20" s="40"/>
      <c r="J20" s="40"/>
      <c r="K20" s="40"/>
      <c r="L20" s="40"/>
      <c r="M20" s="40"/>
      <c r="N20" s="40"/>
      <c r="O20" s="32"/>
      <c r="P20" s="40"/>
      <c r="Q20" s="40"/>
      <c r="R20" s="40"/>
      <c r="S20" s="33">
        <f>'ILK EKRAN D-K ÜCR'!N15</f>
        <v>0</v>
      </c>
      <c r="T20" s="33">
        <f>'ILK EKRAN D-K ÜCR'!O15</f>
        <v>0</v>
      </c>
      <c r="U20" s="32">
        <f t="shared" si="1"/>
        <v>0</v>
      </c>
      <c r="V20" s="32">
        <f t="shared" si="2"/>
        <v>0</v>
      </c>
      <c r="W20" s="31">
        <f t="shared" si="3"/>
        <v>0</v>
      </c>
      <c r="X20" s="40">
        <f t="shared" si="4"/>
        <v>2010.91</v>
      </c>
      <c r="Y20" s="40">
        <f t="shared" si="5"/>
        <v>2585.2199999999998</v>
      </c>
      <c r="Z20" s="31">
        <f t="shared" si="6"/>
        <v>574.30999999999995</v>
      </c>
      <c r="AA20" s="32">
        <v>3093.57</v>
      </c>
      <c r="AB20" s="32">
        <v>3977.2</v>
      </c>
      <c r="AC20" s="31">
        <f t="shared" si="7"/>
        <v>883.63</v>
      </c>
      <c r="AD20" s="33">
        <v>11.89</v>
      </c>
      <c r="AE20" s="32">
        <f t="shared" si="8"/>
        <v>130.79</v>
      </c>
      <c r="AF20" s="33">
        <v>15.28</v>
      </c>
      <c r="AG20" s="33">
        <f t="shared" si="9"/>
        <v>168.08</v>
      </c>
      <c r="AH20" s="34">
        <f t="shared" si="10"/>
        <v>37.29</v>
      </c>
      <c r="AI20" s="32">
        <f t="shared" si="11"/>
        <v>0</v>
      </c>
      <c r="AJ20" s="32">
        <f t="shared" si="12"/>
        <v>0</v>
      </c>
      <c r="AK20" s="31">
        <f t="shared" si="13"/>
        <v>0</v>
      </c>
      <c r="AL20" s="32">
        <f t="shared" si="14"/>
        <v>44.03</v>
      </c>
      <c r="AM20" s="32">
        <f t="shared" si="15"/>
        <v>56.6</v>
      </c>
      <c r="AN20" s="31">
        <f t="shared" si="16"/>
        <v>12.57</v>
      </c>
      <c r="AO20" s="32">
        <v>0</v>
      </c>
      <c r="AP20" s="32"/>
      <c r="AQ20" s="31">
        <f t="shared" si="17"/>
        <v>0</v>
      </c>
      <c r="AR20" s="32">
        <v>0</v>
      </c>
      <c r="AS20" s="32"/>
      <c r="AT20" s="31">
        <f t="shared" si="18"/>
        <v>0</v>
      </c>
      <c r="AU20" s="32">
        <v>0</v>
      </c>
      <c r="AV20" s="32"/>
      <c r="AW20" s="31">
        <f t="shared" si="19"/>
        <v>0</v>
      </c>
      <c r="AX20" s="32">
        <v>0</v>
      </c>
      <c r="AY20" s="32"/>
      <c r="AZ20" s="31">
        <f t="shared" si="20"/>
        <v>0</v>
      </c>
      <c r="BA20" s="32">
        <v>2172.9699999999998</v>
      </c>
      <c r="BB20" s="32">
        <v>2793.64</v>
      </c>
      <c r="BC20" s="31">
        <f t="shared" si="21"/>
        <v>620.66999999999996</v>
      </c>
      <c r="BD20" s="32">
        <f t="shared" si="22"/>
        <v>0</v>
      </c>
      <c r="BE20" s="32">
        <f t="shared" si="23"/>
        <v>0</v>
      </c>
      <c r="BF20" s="31">
        <f t="shared" si="24"/>
        <v>0</v>
      </c>
      <c r="BG20" s="32">
        <f t="shared" si="25"/>
        <v>0</v>
      </c>
      <c r="BH20" s="32">
        <f t="shared" si="26"/>
        <v>0</v>
      </c>
      <c r="BI20" s="31">
        <f t="shared" si="27"/>
        <v>0</v>
      </c>
      <c r="BJ20" s="32">
        <f t="shared" si="28"/>
        <v>0</v>
      </c>
      <c r="BK20" s="32">
        <f t="shared" si="29"/>
        <v>0</v>
      </c>
      <c r="BL20" s="31">
        <f t="shared" si="30"/>
        <v>0</v>
      </c>
      <c r="BM20" s="32">
        <f t="shared" si="31"/>
        <v>0</v>
      </c>
      <c r="BN20" s="32">
        <f t="shared" si="32"/>
        <v>0</v>
      </c>
      <c r="BO20" s="31">
        <f t="shared" si="33"/>
        <v>0</v>
      </c>
      <c r="BP20" s="32">
        <f t="shared" si="34"/>
        <v>0</v>
      </c>
      <c r="BQ20" s="32">
        <f t="shared" si="35"/>
        <v>0</v>
      </c>
      <c r="BR20" s="31">
        <f t="shared" si="36"/>
        <v>0</v>
      </c>
      <c r="BS20" s="32">
        <f t="shared" si="37"/>
        <v>0</v>
      </c>
      <c r="BT20" s="32">
        <f t="shared" si="38"/>
        <v>0</v>
      </c>
      <c r="BU20" s="31">
        <f t="shared" si="39"/>
        <v>0</v>
      </c>
      <c r="BV20" s="32">
        <f t="shared" si="40"/>
        <v>0</v>
      </c>
      <c r="BW20" s="32">
        <f t="shared" si="41"/>
        <v>0</v>
      </c>
      <c r="BX20" s="31">
        <f t="shared" si="42"/>
        <v>0</v>
      </c>
      <c r="BY20" s="32">
        <f t="shared" si="43"/>
        <v>0</v>
      </c>
      <c r="BZ20" s="32">
        <f t="shared" si="44"/>
        <v>0</v>
      </c>
      <c r="CA20" s="31">
        <f t="shared" si="45"/>
        <v>0</v>
      </c>
      <c r="CB20" s="33">
        <f t="shared" si="46"/>
        <v>0</v>
      </c>
      <c r="CC20" s="33">
        <f t="shared" si="47"/>
        <v>0</v>
      </c>
      <c r="CD20" s="35">
        <f t="shared" si="48"/>
        <v>0</v>
      </c>
      <c r="CE20" s="36">
        <f t="shared" si="49"/>
        <v>2128.4699999999998</v>
      </c>
    </row>
    <row r="21" spans="1:83" s="8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13</v>
      </c>
      <c r="D21" s="32">
        <f t="shared" si="0"/>
        <v>11</v>
      </c>
      <c r="E21" s="32">
        <v>2</v>
      </c>
      <c r="F21" s="32"/>
      <c r="G21" s="32"/>
      <c r="H21" s="32"/>
      <c r="I21" s="40"/>
      <c r="J21" s="40"/>
      <c r="K21" s="40"/>
      <c r="L21" s="40"/>
      <c r="M21" s="40"/>
      <c r="N21" s="40"/>
      <c r="O21" s="32"/>
      <c r="P21" s="40"/>
      <c r="Q21" s="40"/>
      <c r="R21" s="40"/>
      <c r="S21" s="33">
        <f>'ILK EKRAN D-K ÜCR'!N16</f>
        <v>0</v>
      </c>
      <c r="T21" s="33">
        <f>'ILK EKRAN D-K ÜCR'!O16</f>
        <v>0</v>
      </c>
      <c r="U21" s="32">
        <f t="shared" si="1"/>
        <v>0</v>
      </c>
      <c r="V21" s="32">
        <f t="shared" si="2"/>
        <v>0</v>
      </c>
      <c r="W21" s="31">
        <f t="shared" si="3"/>
        <v>0</v>
      </c>
      <c r="X21" s="40">
        <f t="shared" si="4"/>
        <v>2010.91</v>
      </c>
      <c r="Y21" s="40">
        <f t="shared" si="5"/>
        <v>2585.2199999999998</v>
      </c>
      <c r="Z21" s="31">
        <f t="shared" si="6"/>
        <v>574.30999999999995</v>
      </c>
      <c r="AA21" s="32">
        <v>3093.57</v>
      </c>
      <c r="AB21" s="32">
        <v>3977.2</v>
      </c>
      <c r="AC21" s="31">
        <f t="shared" si="7"/>
        <v>883.63</v>
      </c>
      <c r="AD21" s="33">
        <v>11.89</v>
      </c>
      <c r="AE21" s="32">
        <f t="shared" si="8"/>
        <v>130.79</v>
      </c>
      <c r="AF21" s="33">
        <v>15.28</v>
      </c>
      <c r="AG21" s="33">
        <f t="shared" si="9"/>
        <v>168.08</v>
      </c>
      <c r="AH21" s="34">
        <f t="shared" si="10"/>
        <v>37.29</v>
      </c>
      <c r="AI21" s="32">
        <f t="shared" si="11"/>
        <v>0</v>
      </c>
      <c r="AJ21" s="32">
        <f t="shared" si="12"/>
        <v>0</v>
      </c>
      <c r="AK21" s="31">
        <f t="shared" si="13"/>
        <v>0</v>
      </c>
      <c r="AL21" s="32">
        <f t="shared" si="14"/>
        <v>44.03</v>
      </c>
      <c r="AM21" s="32">
        <f t="shared" si="15"/>
        <v>56.6</v>
      </c>
      <c r="AN21" s="31">
        <f t="shared" si="16"/>
        <v>12.57</v>
      </c>
      <c r="AO21" s="32">
        <v>0</v>
      </c>
      <c r="AP21" s="32"/>
      <c r="AQ21" s="31">
        <f t="shared" si="17"/>
        <v>0</v>
      </c>
      <c r="AR21" s="32">
        <v>0</v>
      </c>
      <c r="AS21" s="32"/>
      <c r="AT21" s="31">
        <f t="shared" si="18"/>
        <v>0</v>
      </c>
      <c r="AU21" s="32">
        <v>0</v>
      </c>
      <c r="AV21" s="32"/>
      <c r="AW21" s="31">
        <f t="shared" si="19"/>
        <v>0</v>
      </c>
      <c r="AX21" s="32">
        <v>0</v>
      </c>
      <c r="AY21" s="32"/>
      <c r="AZ21" s="31">
        <f t="shared" si="20"/>
        <v>0</v>
      </c>
      <c r="BA21" s="32">
        <v>2172.9699999999998</v>
      </c>
      <c r="BB21" s="32">
        <v>2793.64</v>
      </c>
      <c r="BC21" s="31">
        <f t="shared" si="21"/>
        <v>620.66999999999996</v>
      </c>
      <c r="BD21" s="32">
        <f t="shared" si="22"/>
        <v>0</v>
      </c>
      <c r="BE21" s="32">
        <f t="shared" si="23"/>
        <v>0</v>
      </c>
      <c r="BF21" s="31">
        <f t="shared" si="24"/>
        <v>0</v>
      </c>
      <c r="BG21" s="32">
        <f t="shared" si="25"/>
        <v>0</v>
      </c>
      <c r="BH21" s="32">
        <f t="shared" si="26"/>
        <v>0</v>
      </c>
      <c r="BI21" s="31">
        <f t="shared" si="27"/>
        <v>0</v>
      </c>
      <c r="BJ21" s="32">
        <f t="shared" si="28"/>
        <v>0</v>
      </c>
      <c r="BK21" s="32">
        <f t="shared" si="29"/>
        <v>0</v>
      </c>
      <c r="BL21" s="31">
        <f t="shared" si="30"/>
        <v>0</v>
      </c>
      <c r="BM21" s="32">
        <f t="shared" si="31"/>
        <v>0</v>
      </c>
      <c r="BN21" s="32">
        <f t="shared" si="32"/>
        <v>0</v>
      </c>
      <c r="BO21" s="31">
        <f t="shared" si="33"/>
        <v>0</v>
      </c>
      <c r="BP21" s="32">
        <f t="shared" si="34"/>
        <v>0</v>
      </c>
      <c r="BQ21" s="32">
        <f t="shared" si="35"/>
        <v>0</v>
      </c>
      <c r="BR21" s="31">
        <f t="shared" si="36"/>
        <v>0</v>
      </c>
      <c r="BS21" s="32">
        <f t="shared" si="37"/>
        <v>0</v>
      </c>
      <c r="BT21" s="32">
        <f t="shared" si="38"/>
        <v>0</v>
      </c>
      <c r="BU21" s="31">
        <f t="shared" si="39"/>
        <v>0</v>
      </c>
      <c r="BV21" s="32">
        <f t="shared" si="40"/>
        <v>0</v>
      </c>
      <c r="BW21" s="32">
        <f t="shared" si="41"/>
        <v>0</v>
      </c>
      <c r="BX21" s="31">
        <f t="shared" si="42"/>
        <v>0</v>
      </c>
      <c r="BY21" s="32">
        <f t="shared" si="43"/>
        <v>0</v>
      </c>
      <c r="BZ21" s="32">
        <f t="shared" si="44"/>
        <v>0</v>
      </c>
      <c r="CA21" s="31">
        <f t="shared" si="45"/>
        <v>0</v>
      </c>
      <c r="CB21" s="33">
        <f t="shared" si="46"/>
        <v>0</v>
      </c>
      <c r="CC21" s="33">
        <f t="shared" si="47"/>
        <v>0</v>
      </c>
      <c r="CD21" s="35">
        <f t="shared" si="48"/>
        <v>0</v>
      </c>
      <c r="CE21" s="36">
        <f t="shared" si="49"/>
        <v>2128.4699999999998</v>
      </c>
    </row>
    <row r="22" spans="1:83" s="8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13</v>
      </c>
      <c r="D22" s="32">
        <f t="shared" si="0"/>
        <v>11</v>
      </c>
      <c r="E22" s="32">
        <v>2</v>
      </c>
      <c r="F22" s="32"/>
      <c r="G22" s="32"/>
      <c r="H22" s="32"/>
      <c r="I22" s="40"/>
      <c r="J22" s="40"/>
      <c r="K22" s="40"/>
      <c r="L22" s="40"/>
      <c r="M22" s="40"/>
      <c r="N22" s="40"/>
      <c r="O22" s="32"/>
      <c r="P22" s="40"/>
      <c r="Q22" s="40"/>
      <c r="R22" s="40"/>
      <c r="S22" s="33">
        <f>'ILK EKRAN D-K ÜCR'!N17</f>
        <v>0</v>
      </c>
      <c r="T22" s="33">
        <f>'ILK EKRAN D-K ÜCR'!O17</f>
        <v>0</v>
      </c>
      <c r="U22" s="32">
        <f t="shared" si="1"/>
        <v>0</v>
      </c>
      <c r="V22" s="32">
        <f t="shared" si="2"/>
        <v>0</v>
      </c>
      <c r="W22" s="31">
        <f t="shared" si="3"/>
        <v>0</v>
      </c>
      <c r="X22" s="40">
        <f t="shared" si="4"/>
        <v>2010.91</v>
      </c>
      <c r="Y22" s="40">
        <f t="shared" si="5"/>
        <v>2585.2199999999998</v>
      </c>
      <c r="Z22" s="31">
        <f t="shared" si="6"/>
        <v>574.30999999999995</v>
      </c>
      <c r="AA22" s="32">
        <v>3093.57</v>
      </c>
      <c r="AB22" s="32">
        <v>3977.2</v>
      </c>
      <c r="AC22" s="31">
        <f t="shared" si="7"/>
        <v>883.63</v>
      </c>
      <c r="AD22" s="33">
        <v>11.89</v>
      </c>
      <c r="AE22" s="32">
        <f t="shared" si="8"/>
        <v>130.79</v>
      </c>
      <c r="AF22" s="33">
        <v>15.28</v>
      </c>
      <c r="AG22" s="33">
        <f t="shared" si="9"/>
        <v>168.08</v>
      </c>
      <c r="AH22" s="34">
        <f t="shared" si="10"/>
        <v>37.29</v>
      </c>
      <c r="AI22" s="32">
        <f t="shared" si="11"/>
        <v>0</v>
      </c>
      <c r="AJ22" s="32">
        <f t="shared" si="12"/>
        <v>0</v>
      </c>
      <c r="AK22" s="31">
        <f t="shared" si="13"/>
        <v>0</v>
      </c>
      <c r="AL22" s="32">
        <f t="shared" si="14"/>
        <v>44.03</v>
      </c>
      <c r="AM22" s="32">
        <f t="shared" si="15"/>
        <v>56.6</v>
      </c>
      <c r="AN22" s="31">
        <f t="shared" si="16"/>
        <v>12.57</v>
      </c>
      <c r="AO22" s="32">
        <v>0</v>
      </c>
      <c r="AP22" s="32"/>
      <c r="AQ22" s="31">
        <f t="shared" si="17"/>
        <v>0</v>
      </c>
      <c r="AR22" s="32">
        <v>0</v>
      </c>
      <c r="AS22" s="32"/>
      <c r="AT22" s="31">
        <f t="shared" si="18"/>
        <v>0</v>
      </c>
      <c r="AU22" s="32">
        <v>0</v>
      </c>
      <c r="AV22" s="32"/>
      <c r="AW22" s="31">
        <f t="shared" si="19"/>
        <v>0</v>
      </c>
      <c r="AX22" s="32">
        <v>0</v>
      </c>
      <c r="AY22" s="32"/>
      <c r="AZ22" s="31">
        <f t="shared" si="20"/>
        <v>0</v>
      </c>
      <c r="BA22" s="32">
        <v>2172.9699999999998</v>
      </c>
      <c r="BB22" s="32">
        <v>2793.64</v>
      </c>
      <c r="BC22" s="31">
        <f t="shared" si="21"/>
        <v>620.66999999999996</v>
      </c>
      <c r="BD22" s="32">
        <f t="shared" si="22"/>
        <v>0</v>
      </c>
      <c r="BE22" s="32">
        <f t="shared" si="23"/>
        <v>0</v>
      </c>
      <c r="BF22" s="31">
        <f t="shared" si="24"/>
        <v>0</v>
      </c>
      <c r="BG22" s="32">
        <f t="shared" si="25"/>
        <v>0</v>
      </c>
      <c r="BH22" s="32">
        <f t="shared" si="26"/>
        <v>0</v>
      </c>
      <c r="BI22" s="31">
        <f t="shared" si="27"/>
        <v>0</v>
      </c>
      <c r="BJ22" s="32">
        <f t="shared" si="28"/>
        <v>0</v>
      </c>
      <c r="BK22" s="32">
        <f t="shared" si="29"/>
        <v>0</v>
      </c>
      <c r="BL22" s="31">
        <f t="shared" si="30"/>
        <v>0</v>
      </c>
      <c r="BM22" s="32">
        <f t="shared" si="31"/>
        <v>0</v>
      </c>
      <c r="BN22" s="32">
        <f t="shared" si="32"/>
        <v>0</v>
      </c>
      <c r="BO22" s="31">
        <f t="shared" si="33"/>
        <v>0</v>
      </c>
      <c r="BP22" s="32">
        <f t="shared" si="34"/>
        <v>0</v>
      </c>
      <c r="BQ22" s="32">
        <f t="shared" si="35"/>
        <v>0</v>
      </c>
      <c r="BR22" s="31">
        <f t="shared" si="36"/>
        <v>0</v>
      </c>
      <c r="BS22" s="32">
        <f t="shared" si="37"/>
        <v>0</v>
      </c>
      <c r="BT22" s="32">
        <f t="shared" si="38"/>
        <v>0</v>
      </c>
      <c r="BU22" s="31">
        <f t="shared" si="39"/>
        <v>0</v>
      </c>
      <c r="BV22" s="32">
        <f t="shared" si="40"/>
        <v>0</v>
      </c>
      <c r="BW22" s="32">
        <f t="shared" si="41"/>
        <v>0</v>
      </c>
      <c r="BX22" s="31">
        <f t="shared" si="42"/>
        <v>0</v>
      </c>
      <c r="BY22" s="32">
        <f t="shared" si="43"/>
        <v>0</v>
      </c>
      <c r="BZ22" s="32">
        <f t="shared" si="44"/>
        <v>0</v>
      </c>
      <c r="CA22" s="31">
        <f t="shared" si="45"/>
        <v>0</v>
      </c>
      <c r="CB22" s="33">
        <f t="shared" si="46"/>
        <v>0</v>
      </c>
      <c r="CC22" s="33">
        <f t="shared" si="47"/>
        <v>0</v>
      </c>
      <c r="CD22" s="35">
        <f t="shared" si="48"/>
        <v>0</v>
      </c>
      <c r="CE22" s="36">
        <f t="shared" si="49"/>
        <v>2128.4699999999998</v>
      </c>
    </row>
    <row r="23" spans="1:83" s="8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13</v>
      </c>
      <c r="D23" s="32">
        <f t="shared" si="0"/>
        <v>11</v>
      </c>
      <c r="E23" s="32">
        <v>2</v>
      </c>
      <c r="F23" s="32"/>
      <c r="G23" s="32"/>
      <c r="H23" s="32"/>
      <c r="I23" s="40"/>
      <c r="J23" s="40"/>
      <c r="K23" s="40"/>
      <c r="L23" s="40"/>
      <c r="M23" s="40"/>
      <c r="N23" s="40"/>
      <c r="O23" s="32"/>
      <c r="P23" s="40"/>
      <c r="Q23" s="40"/>
      <c r="R23" s="40"/>
      <c r="S23" s="33">
        <f>'ILK EKRAN D-K ÜCR'!N18</f>
        <v>0</v>
      </c>
      <c r="T23" s="33">
        <f>'ILK EKRAN D-K ÜCR'!O18</f>
        <v>0</v>
      </c>
      <c r="U23" s="32">
        <f t="shared" si="1"/>
        <v>0</v>
      </c>
      <c r="V23" s="32">
        <f t="shared" si="2"/>
        <v>0</v>
      </c>
      <c r="W23" s="31">
        <f t="shared" si="3"/>
        <v>0</v>
      </c>
      <c r="X23" s="40">
        <f t="shared" si="4"/>
        <v>2010.91</v>
      </c>
      <c r="Y23" s="40">
        <f t="shared" si="5"/>
        <v>2585.2199999999998</v>
      </c>
      <c r="Z23" s="31">
        <f t="shared" si="6"/>
        <v>574.30999999999995</v>
      </c>
      <c r="AA23" s="32">
        <v>3093.57</v>
      </c>
      <c r="AB23" s="32">
        <v>3977.2</v>
      </c>
      <c r="AC23" s="31">
        <f t="shared" si="7"/>
        <v>883.63</v>
      </c>
      <c r="AD23" s="33">
        <v>11.89</v>
      </c>
      <c r="AE23" s="32">
        <f t="shared" si="8"/>
        <v>130.79</v>
      </c>
      <c r="AF23" s="33">
        <v>15.28</v>
      </c>
      <c r="AG23" s="33">
        <f t="shared" si="9"/>
        <v>168.08</v>
      </c>
      <c r="AH23" s="34">
        <f t="shared" si="10"/>
        <v>37.29</v>
      </c>
      <c r="AI23" s="32">
        <f t="shared" si="11"/>
        <v>0</v>
      </c>
      <c r="AJ23" s="32">
        <f t="shared" si="12"/>
        <v>0</v>
      </c>
      <c r="AK23" s="31">
        <f t="shared" si="13"/>
        <v>0</v>
      </c>
      <c r="AL23" s="32">
        <f t="shared" si="14"/>
        <v>44.03</v>
      </c>
      <c r="AM23" s="32">
        <f t="shared" si="15"/>
        <v>56.6</v>
      </c>
      <c r="AN23" s="31">
        <f t="shared" si="16"/>
        <v>12.57</v>
      </c>
      <c r="AO23" s="32">
        <v>0</v>
      </c>
      <c r="AP23" s="32"/>
      <c r="AQ23" s="31">
        <f t="shared" si="17"/>
        <v>0</v>
      </c>
      <c r="AR23" s="32">
        <v>0</v>
      </c>
      <c r="AS23" s="32"/>
      <c r="AT23" s="31">
        <f t="shared" si="18"/>
        <v>0</v>
      </c>
      <c r="AU23" s="32">
        <v>0</v>
      </c>
      <c r="AV23" s="32"/>
      <c r="AW23" s="31">
        <f t="shared" si="19"/>
        <v>0</v>
      </c>
      <c r="AX23" s="32">
        <v>0</v>
      </c>
      <c r="AY23" s="32"/>
      <c r="AZ23" s="31">
        <f t="shared" si="20"/>
        <v>0</v>
      </c>
      <c r="BA23" s="32">
        <v>2172.9699999999998</v>
      </c>
      <c r="BB23" s="32">
        <v>2793.64</v>
      </c>
      <c r="BC23" s="31">
        <f t="shared" si="21"/>
        <v>620.66999999999996</v>
      </c>
      <c r="BD23" s="32">
        <f t="shared" si="22"/>
        <v>0</v>
      </c>
      <c r="BE23" s="32">
        <f t="shared" si="23"/>
        <v>0</v>
      </c>
      <c r="BF23" s="31">
        <f t="shared" si="24"/>
        <v>0</v>
      </c>
      <c r="BG23" s="32">
        <f t="shared" si="25"/>
        <v>0</v>
      </c>
      <c r="BH23" s="32">
        <f t="shared" si="26"/>
        <v>0</v>
      </c>
      <c r="BI23" s="31">
        <f t="shared" si="27"/>
        <v>0</v>
      </c>
      <c r="BJ23" s="32">
        <f t="shared" si="28"/>
        <v>0</v>
      </c>
      <c r="BK23" s="32">
        <f t="shared" si="29"/>
        <v>0</v>
      </c>
      <c r="BL23" s="31">
        <f t="shared" si="30"/>
        <v>0</v>
      </c>
      <c r="BM23" s="32">
        <f t="shared" si="31"/>
        <v>0</v>
      </c>
      <c r="BN23" s="32">
        <f t="shared" si="32"/>
        <v>0</v>
      </c>
      <c r="BO23" s="31">
        <f t="shared" si="33"/>
        <v>0</v>
      </c>
      <c r="BP23" s="32">
        <f t="shared" si="34"/>
        <v>0</v>
      </c>
      <c r="BQ23" s="32">
        <f t="shared" si="35"/>
        <v>0</v>
      </c>
      <c r="BR23" s="31">
        <f t="shared" si="36"/>
        <v>0</v>
      </c>
      <c r="BS23" s="32">
        <f t="shared" si="37"/>
        <v>0</v>
      </c>
      <c r="BT23" s="32">
        <f t="shared" si="38"/>
        <v>0</v>
      </c>
      <c r="BU23" s="31">
        <f t="shared" si="39"/>
        <v>0</v>
      </c>
      <c r="BV23" s="32">
        <f t="shared" si="40"/>
        <v>0</v>
      </c>
      <c r="BW23" s="32">
        <f t="shared" si="41"/>
        <v>0</v>
      </c>
      <c r="BX23" s="31">
        <f t="shared" si="42"/>
        <v>0</v>
      </c>
      <c r="BY23" s="32">
        <f t="shared" si="43"/>
        <v>0</v>
      </c>
      <c r="BZ23" s="32">
        <f t="shared" si="44"/>
        <v>0</v>
      </c>
      <c r="CA23" s="31">
        <f t="shared" si="45"/>
        <v>0</v>
      </c>
      <c r="CB23" s="33">
        <f t="shared" si="46"/>
        <v>0</v>
      </c>
      <c r="CC23" s="33">
        <f t="shared" si="47"/>
        <v>0</v>
      </c>
      <c r="CD23" s="35">
        <f t="shared" si="48"/>
        <v>0</v>
      </c>
      <c r="CE23" s="36">
        <f t="shared" si="49"/>
        <v>2128.4699999999998</v>
      </c>
    </row>
    <row r="24" spans="1:83" s="8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13</v>
      </c>
      <c r="D24" s="32">
        <f t="shared" si="0"/>
        <v>11</v>
      </c>
      <c r="E24" s="32">
        <v>2</v>
      </c>
      <c r="F24" s="32"/>
      <c r="G24" s="32"/>
      <c r="H24" s="32"/>
      <c r="I24" s="40"/>
      <c r="J24" s="40"/>
      <c r="K24" s="40"/>
      <c r="L24" s="40"/>
      <c r="M24" s="40"/>
      <c r="N24" s="40"/>
      <c r="O24" s="32"/>
      <c r="P24" s="40"/>
      <c r="Q24" s="40"/>
      <c r="R24" s="40"/>
      <c r="S24" s="33">
        <f>'ILK EKRAN D-K ÜCR'!N19</f>
        <v>0</v>
      </c>
      <c r="T24" s="33">
        <f>'ILK EKRAN D-K ÜCR'!O19</f>
        <v>0</v>
      </c>
      <c r="U24" s="32">
        <f t="shared" si="1"/>
        <v>0</v>
      </c>
      <c r="V24" s="32">
        <f t="shared" si="2"/>
        <v>0</v>
      </c>
      <c r="W24" s="31">
        <f t="shared" si="3"/>
        <v>0</v>
      </c>
      <c r="X24" s="40">
        <f t="shared" si="4"/>
        <v>2010.91</v>
      </c>
      <c r="Y24" s="40">
        <f t="shared" si="5"/>
        <v>2585.2199999999998</v>
      </c>
      <c r="Z24" s="31">
        <f t="shared" si="6"/>
        <v>574.30999999999995</v>
      </c>
      <c r="AA24" s="32">
        <v>3093.57</v>
      </c>
      <c r="AB24" s="32">
        <v>3977.2</v>
      </c>
      <c r="AC24" s="31">
        <f t="shared" si="7"/>
        <v>883.63</v>
      </c>
      <c r="AD24" s="33">
        <v>11.89</v>
      </c>
      <c r="AE24" s="32">
        <f t="shared" si="8"/>
        <v>130.79</v>
      </c>
      <c r="AF24" s="33">
        <v>15.28</v>
      </c>
      <c r="AG24" s="33">
        <f t="shared" si="9"/>
        <v>168.08</v>
      </c>
      <c r="AH24" s="34">
        <f t="shared" si="10"/>
        <v>37.29</v>
      </c>
      <c r="AI24" s="32">
        <f t="shared" si="11"/>
        <v>0</v>
      </c>
      <c r="AJ24" s="32">
        <f t="shared" si="12"/>
        <v>0</v>
      </c>
      <c r="AK24" s="31">
        <f t="shared" si="13"/>
        <v>0</v>
      </c>
      <c r="AL24" s="32">
        <f t="shared" si="14"/>
        <v>44.03</v>
      </c>
      <c r="AM24" s="32">
        <f t="shared" si="15"/>
        <v>56.6</v>
      </c>
      <c r="AN24" s="31">
        <f t="shared" si="16"/>
        <v>12.57</v>
      </c>
      <c r="AO24" s="32">
        <v>0</v>
      </c>
      <c r="AP24" s="32"/>
      <c r="AQ24" s="31">
        <f t="shared" si="17"/>
        <v>0</v>
      </c>
      <c r="AR24" s="32">
        <v>0</v>
      </c>
      <c r="AS24" s="32"/>
      <c r="AT24" s="31">
        <f t="shared" si="18"/>
        <v>0</v>
      </c>
      <c r="AU24" s="32">
        <v>0</v>
      </c>
      <c r="AV24" s="32"/>
      <c r="AW24" s="31">
        <f t="shared" si="19"/>
        <v>0</v>
      </c>
      <c r="AX24" s="32">
        <v>0</v>
      </c>
      <c r="AY24" s="32"/>
      <c r="AZ24" s="31">
        <f t="shared" si="20"/>
        <v>0</v>
      </c>
      <c r="BA24" s="32">
        <v>2172.9699999999998</v>
      </c>
      <c r="BB24" s="32">
        <v>2793.64</v>
      </c>
      <c r="BC24" s="31">
        <f t="shared" si="21"/>
        <v>620.66999999999996</v>
      </c>
      <c r="BD24" s="32">
        <f t="shared" si="22"/>
        <v>0</v>
      </c>
      <c r="BE24" s="32">
        <f t="shared" si="23"/>
        <v>0</v>
      </c>
      <c r="BF24" s="31">
        <f t="shared" si="24"/>
        <v>0</v>
      </c>
      <c r="BG24" s="32">
        <f t="shared" si="25"/>
        <v>0</v>
      </c>
      <c r="BH24" s="32">
        <f t="shared" si="26"/>
        <v>0</v>
      </c>
      <c r="BI24" s="31">
        <f t="shared" si="27"/>
        <v>0</v>
      </c>
      <c r="BJ24" s="32">
        <f t="shared" si="28"/>
        <v>0</v>
      </c>
      <c r="BK24" s="32">
        <f t="shared" si="29"/>
        <v>0</v>
      </c>
      <c r="BL24" s="31">
        <f t="shared" si="30"/>
        <v>0</v>
      </c>
      <c r="BM24" s="32">
        <f t="shared" si="31"/>
        <v>0</v>
      </c>
      <c r="BN24" s="32">
        <f t="shared" si="32"/>
        <v>0</v>
      </c>
      <c r="BO24" s="31">
        <f t="shared" si="33"/>
        <v>0</v>
      </c>
      <c r="BP24" s="32">
        <f t="shared" si="34"/>
        <v>0</v>
      </c>
      <c r="BQ24" s="32">
        <f t="shared" si="35"/>
        <v>0</v>
      </c>
      <c r="BR24" s="31">
        <f t="shared" si="36"/>
        <v>0</v>
      </c>
      <c r="BS24" s="32">
        <f t="shared" si="37"/>
        <v>0</v>
      </c>
      <c r="BT24" s="32">
        <f t="shared" si="38"/>
        <v>0</v>
      </c>
      <c r="BU24" s="31">
        <f t="shared" si="39"/>
        <v>0</v>
      </c>
      <c r="BV24" s="32">
        <f t="shared" si="40"/>
        <v>0</v>
      </c>
      <c r="BW24" s="32">
        <f t="shared" si="41"/>
        <v>0</v>
      </c>
      <c r="BX24" s="31">
        <f t="shared" si="42"/>
        <v>0</v>
      </c>
      <c r="BY24" s="32">
        <f t="shared" si="43"/>
        <v>0</v>
      </c>
      <c r="BZ24" s="32">
        <f t="shared" si="44"/>
        <v>0</v>
      </c>
      <c r="CA24" s="31">
        <f t="shared" si="45"/>
        <v>0</v>
      </c>
      <c r="CB24" s="33">
        <f t="shared" si="46"/>
        <v>0</v>
      </c>
      <c r="CC24" s="33">
        <f t="shared" si="47"/>
        <v>0</v>
      </c>
      <c r="CD24" s="35">
        <f t="shared" si="48"/>
        <v>0</v>
      </c>
      <c r="CE24" s="36">
        <f t="shared" si="49"/>
        <v>2128.4699999999998</v>
      </c>
    </row>
    <row r="25" spans="1:83" s="8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13</v>
      </c>
      <c r="D25" s="32">
        <f t="shared" si="0"/>
        <v>11</v>
      </c>
      <c r="E25" s="32">
        <v>2</v>
      </c>
      <c r="F25" s="32"/>
      <c r="G25" s="32"/>
      <c r="H25" s="32"/>
      <c r="I25" s="40"/>
      <c r="J25" s="40"/>
      <c r="K25" s="40"/>
      <c r="L25" s="40"/>
      <c r="M25" s="40"/>
      <c r="N25" s="40"/>
      <c r="O25" s="32"/>
      <c r="P25" s="40"/>
      <c r="Q25" s="40"/>
      <c r="R25" s="40"/>
      <c r="S25" s="33">
        <f>'ILK EKRAN D-K ÜCR'!N20</f>
        <v>0</v>
      </c>
      <c r="T25" s="33">
        <f>'ILK EKRAN D-K ÜCR'!O20</f>
        <v>0</v>
      </c>
      <c r="U25" s="32">
        <f t="shared" si="1"/>
        <v>0</v>
      </c>
      <c r="V25" s="32">
        <f t="shared" si="2"/>
        <v>0</v>
      </c>
      <c r="W25" s="31">
        <f t="shared" si="3"/>
        <v>0</v>
      </c>
      <c r="X25" s="40">
        <f t="shared" si="4"/>
        <v>2010.91</v>
      </c>
      <c r="Y25" s="40">
        <f t="shared" si="5"/>
        <v>2585.2199999999998</v>
      </c>
      <c r="Z25" s="31">
        <f t="shared" si="6"/>
        <v>574.30999999999995</v>
      </c>
      <c r="AA25" s="32">
        <v>3093.57</v>
      </c>
      <c r="AB25" s="32">
        <v>3977.2</v>
      </c>
      <c r="AC25" s="31">
        <f t="shared" si="7"/>
        <v>883.63</v>
      </c>
      <c r="AD25" s="33">
        <v>11.89</v>
      </c>
      <c r="AE25" s="32">
        <f t="shared" si="8"/>
        <v>130.79</v>
      </c>
      <c r="AF25" s="33">
        <v>15.28</v>
      </c>
      <c r="AG25" s="33">
        <f t="shared" si="9"/>
        <v>168.08</v>
      </c>
      <c r="AH25" s="34">
        <f t="shared" si="10"/>
        <v>37.29</v>
      </c>
      <c r="AI25" s="32">
        <f t="shared" si="11"/>
        <v>0</v>
      </c>
      <c r="AJ25" s="32">
        <f t="shared" si="12"/>
        <v>0</v>
      </c>
      <c r="AK25" s="31">
        <f t="shared" si="13"/>
        <v>0</v>
      </c>
      <c r="AL25" s="32">
        <f t="shared" si="14"/>
        <v>44.03</v>
      </c>
      <c r="AM25" s="32">
        <f t="shared" si="15"/>
        <v>56.6</v>
      </c>
      <c r="AN25" s="31">
        <f t="shared" si="16"/>
        <v>12.57</v>
      </c>
      <c r="AO25" s="32">
        <v>0</v>
      </c>
      <c r="AP25" s="32"/>
      <c r="AQ25" s="31">
        <f t="shared" si="17"/>
        <v>0</v>
      </c>
      <c r="AR25" s="32">
        <v>0</v>
      </c>
      <c r="AS25" s="32"/>
      <c r="AT25" s="31">
        <f t="shared" si="18"/>
        <v>0</v>
      </c>
      <c r="AU25" s="32">
        <v>0</v>
      </c>
      <c r="AV25" s="32"/>
      <c r="AW25" s="31">
        <f t="shared" si="19"/>
        <v>0</v>
      </c>
      <c r="AX25" s="32">
        <v>0</v>
      </c>
      <c r="AY25" s="32"/>
      <c r="AZ25" s="31">
        <f t="shared" si="20"/>
        <v>0</v>
      </c>
      <c r="BA25" s="32">
        <v>2172.9699999999998</v>
      </c>
      <c r="BB25" s="32">
        <v>2793.64</v>
      </c>
      <c r="BC25" s="31">
        <f t="shared" si="21"/>
        <v>620.66999999999996</v>
      </c>
      <c r="BD25" s="32">
        <f t="shared" si="22"/>
        <v>0</v>
      </c>
      <c r="BE25" s="32">
        <f t="shared" si="23"/>
        <v>0</v>
      </c>
      <c r="BF25" s="31">
        <f t="shared" si="24"/>
        <v>0</v>
      </c>
      <c r="BG25" s="32">
        <f t="shared" si="25"/>
        <v>0</v>
      </c>
      <c r="BH25" s="32">
        <f t="shared" si="26"/>
        <v>0</v>
      </c>
      <c r="BI25" s="31">
        <f t="shared" si="27"/>
        <v>0</v>
      </c>
      <c r="BJ25" s="32">
        <f t="shared" si="28"/>
        <v>0</v>
      </c>
      <c r="BK25" s="32">
        <f t="shared" si="29"/>
        <v>0</v>
      </c>
      <c r="BL25" s="31">
        <f t="shared" si="30"/>
        <v>0</v>
      </c>
      <c r="BM25" s="32">
        <f t="shared" si="31"/>
        <v>0</v>
      </c>
      <c r="BN25" s="32">
        <f t="shared" si="32"/>
        <v>0</v>
      </c>
      <c r="BO25" s="31">
        <f t="shared" si="33"/>
        <v>0</v>
      </c>
      <c r="BP25" s="32">
        <f t="shared" si="34"/>
        <v>0</v>
      </c>
      <c r="BQ25" s="32">
        <f t="shared" si="35"/>
        <v>0</v>
      </c>
      <c r="BR25" s="31">
        <f t="shared" si="36"/>
        <v>0</v>
      </c>
      <c r="BS25" s="32">
        <f t="shared" si="37"/>
        <v>0</v>
      </c>
      <c r="BT25" s="32">
        <f t="shared" si="38"/>
        <v>0</v>
      </c>
      <c r="BU25" s="31">
        <f t="shared" si="39"/>
        <v>0</v>
      </c>
      <c r="BV25" s="32">
        <f t="shared" si="40"/>
        <v>0</v>
      </c>
      <c r="BW25" s="32">
        <f t="shared" si="41"/>
        <v>0</v>
      </c>
      <c r="BX25" s="31">
        <f t="shared" si="42"/>
        <v>0</v>
      </c>
      <c r="BY25" s="32">
        <f t="shared" si="43"/>
        <v>0</v>
      </c>
      <c r="BZ25" s="32">
        <f t="shared" si="44"/>
        <v>0</v>
      </c>
      <c r="CA25" s="31">
        <f t="shared" si="45"/>
        <v>0</v>
      </c>
      <c r="CB25" s="33">
        <f t="shared" si="46"/>
        <v>0</v>
      </c>
      <c r="CC25" s="33">
        <f t="shared" si="47"/>
        <v>0</v>
      </c>
      <c r="CD25" s="35">
        <f t="shared" si="48"/>
        <v>0</v>
      </c>
      <c r="CE25" s="36">
        <f t="shared" si="49"/>
        <v>2128.4699999999998</v>
      </c>
    </row>
    <row r="26" spans="1:83" s="8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13</v>
      </c>
      <c r="D26" s="32">
        <f t="shared" si="0"/>
        <v>11</v>
      </c>
      <c r="E26" s="32">
        <v>2</v>
      </c>
      <c r="F26" s="32"/>
      <c r="G26" s="32"/>
      <c r="H26" s="32"/>
      <c r="I26" s="40"/>
      <c r="J26" s="40"/>
      <c r="K26" s="40"/>
      <c r="L26" s="40"/>
      <c r="M26" s="40"/>
      <c r="N26" s="40"/>
      <c r="O26" s="32"/>
      <c r="P26" s="40"/>
      <c r="Q26" s="40"/>
      <c r="R26" s="40"/>
      <c r="S26" s="33">
        <f>'ILK EKRAN D-K ÜCR'!N21</f>
        <v>0</v>
      </c>
      <c r="T26" s="33">
        <f>'ILK EKRAN D-K ÜCR'!O21</f>
        <v>0</v>
      </c>
      <c r="U26" s="32">
        <f t="shared" si="1"/>
        <v>0</v>
      </c>
      <c r="V26" s="32">
        <f t="shared" si="2"/>
        <v>0</v>
      </c>
      <c r="W26" s="31">
        <f t="shared" si="3"/>
        <v>0</v>
      </c>
      <c r="X26" s="40">
        <f t="shared" si="4"/>
        <v>2010.91</v>
      </c>
      <c r="Y26" s="40">
        <f t="shared" si="5"/>
        <v>2585.2199999999998</v>
      </c>
      <c r="Z26" s="31">
        <f t="shared" si="6"/>
        <v>574.30999999999995</v>
      </c>
      <c r="AA26" s="32">
        <v>3093.57</v>
      </c>
      <c r="AB26" s="32">
        <v>3977.2</v>
      </c>
      <c r="AC26" s="31">
        <f t="shared" si="7"/>
        <v>883.63</v>
      </c>
      <c r="AD26" s="33">
        <v>11.89</v>
      </c>
      <c r="AE26" s="32">
        <f t="shared" si="8"/>
        <v>130.79</v>
      </c>
      <c r="AF26" s="33">
        <v>15.28</v>
      </c>
      <c r="AG26" s="33">
        <f t="shared" si="9"/>
        <v>168.08</v>
      </c>
      <c r="AH26" s="34">
        <f t="shared" si="10"/>
        <v>37.29</v>
      </c>
      <c r="AI26" s="32">
        <f t="shared" si="11"/>
        <v>0</v>
      </c>
      <c r="AJ26" s="32">
        <f t="shared" si="12"/>
        <v>0</v>
      </c>
      <c r="AK26" s="31">
        <f t="shared" si="13"/>
        <v>0</v>
      </c>
      <c r="AL26" s="32">
        <f t="shared" si="14"/>
        <v>44.03</v>
      </c>
      <c r="AM26" s="32">
        <f t="shared" si="15"/>
        <v>56.6</v>
      </c>
      <c r="AN26" s="31">
        <f t="shared" si="16"/>
        <v>12.57</v>
      </c>
      <c r="AO26" s="32">
        <v>0</v>
      </c>
      <c r="AP26" s="32"/>
      <c r="AQ26" s="31">
        <f t="shared" si="17"/>
        <v>0</v>
      </c>
      <c r="AR26" s="32">
        <v>0</v>
      </c>
      <c r="AS26" s="32"/>
      <c r="AT26" s="31">
        <f t="shared" si="18"/>
        <v>0</v>
      </c>
      <c r="AU26" s="32">
        <v>0</v>
      </c>
      <c r="AV26" s="32"/>
      <c r="AW26" s="31">
        <f t="shared" si="19"/>
        <v>0</v>
      </c>
      <c r="AX26" s="32">
        <v>0</v>
      </c>
      <c r="AY26" s="32"/>
      <c r="AZ26" s="31">
        <f t="shared" si="20"/>
        <v>0</v>
      </c>
      <c r="BA26" s="32">
        <v>2172.9699999999998</v>
      </c>
      <c r="BB26" s="32">
        <v>2793.64</v>
      </c>
      <c r="BC26" s="31">
        <f t="shared" si="21"/>
        <v>620.66999999999996</v>
      </c>
      <c r="BD26" s="32">
        <f t="shared" si="22"/>
        <v>0</v>
      </c>
      <c r="BE26" s="32">
        <f t="shared" si="23"/>
        <v>0</v>
      </c>
      <c r="BF26" s="31">
        <f t="shared" si="24"/>
        <v>0</v>
      </c>
      <c r="BG26" s="32">
        <f t="shared" si="25"/>
        <v>0</v>
      </c>
      <c r="BH26" s="32">
        <f t="shared" si="26"/>
        <v>0</v>
      </c>
      <c r="BI26" s="31">
        <f t="shared" si="27"/>
        <v>0</v>
      </c>
      <c r="BJ26" s="32">
        <f t="shared" si="28"/>
        <v>0</v>
      </c>
      <c r="BK26" s="32">
        <f t="shared" si="29"/>
        <v>0</v>
      </c>
      <c r="BL26" s="31">
        <f t="shared" si="30"/>
        <v>0</v>
      </c>
      <c r="BM26" s="32">
        <f t="shared" si="31"/>
        <v>0</v>
      </c>
      <c r="BN26" s="32">
        <f t="shared" si="32"/>
        <v>0</v>
      </c>
      <c r="BO26" s="31">
        <f t="shared" si="33"/>
        <v>0</v>
      </c>
      <c r="BP26" s="32">
        <f t="shared" si="34"/>
        <v>0</v>
      </c>
      <c r="BQ26" s="32">
        <f t="shared" si="35"/>
        <v>0</v>
      </c>
      <c r="BR26" s="31">
        <f t="shared" si="36"/>
        <v>0</v>
      </c>
      <c r="BS26" s="32">
        <f t="shared" si="37"/>
        <v>0</v>
      </c>
      <c r="BT26" s="32">
        <f t="shared" si="38"/>
        <v>0</v>
      </c>
      <c r="BU26" s="31">
        <f t="shared" si="39"/>
        <v>0</v>
      </c>
      <c r="BV26" s="32">
        <f t="shared" si="40"/>
        <v>0</v>
      </c>
      <c r="BW26" s="32">
        <f t="shared" si="41"/>
        <v>0</v>
      </c>
      <c r="BX26" s="31">
        <f t="shared" si="42"/>
        <v>0</v>
      </c>
      <c r="BY26" s="32">
        <f t="shared" si="43"/>
        <v>0</v>
      </c>
      <c r="BZ26" s="32">
        <f t="shared" si="44"/>
        <v>0</v>
      </c>
      <c r="CA26" s="31">
        <f t="shared" si="45"/>
        <v>0</v>
      </c>
      <c r="CB26" s="33">
        <f t="shared" si="46"/>
        <v>0</v>
      </c>
      <c r="CC26" s="33">
        <f t="shared" si="47"/>
        <v>0</v>
      </c>
      <c r="CD26" s="35">
        <f t="shared" si="48"/>
        <v>0</v>
      </c>
      <c r="CE26" s="36">
        <f t="shared" si="49"/>
        <v>2128.4699999999998</v>
      </c>
    </row>
    <row r="27" spans="1:83" s="8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13</v>
      </c>
      <c r="D27" s="32">
        <f t="shared" si="0"/>
        <v>11</v>
      </c>
      <c r="E27" s="32">
        <v>2</v>
      </c>
      <c r="F27" s="32"/>
      <c r="G27" s="32"/>
      <c r="H27" s="32"/>
      <c r="I27" s="40"/>
      <c r="J27" s="40"/>
      <c r="K27" s="40"/>
      <c r="L27" s="40"/>
      <c r="M27" s="40"/>
      <c r="N27" s="40"/>
      <c r="O27" s="32"/>
      <c r="P27" s="40"/>
      <c r="Q27" s="40"/>
      <c r="R27" s="40"/>
      <c r="S27" s="33">
        <f>'ILK EKRAN D-K ÜCR'!N22</f>
        <v>0</v>
      </c>
      <c r="T27" s="33">
        <f>'ILK EKRAN D-K ÜCR'!O22</f>
        <v>0</v>
      </c>
      <c r="U27" s="32">
        <f>S27*C27</f>
        <v>0</v>
      </c>
      <c r="V27" s="32">
        <f>C27*T27</f>
        <v>0</v>
      </c>
      <c r="W27" s="31">
        <f t="shared" ref="W27:W30" si="50">V27-U27</f>
        <v>0</v>
      </c>
      <c r="X27" s="40">
        <f t="shared" si="4"/>
        <v>2010.91</v>
      </c>
      <c r="Y27" s="40">
        <f t="shared" si="5"/>
        <v>2585.2199999999998</v>
      </c>
      <c r="Z27" s="31">
        <f t="shared" ref="Z27:Z30" si="51">Y27-X27</f>
        <v>574.30999999999995</v>
      </c>
      <c r="AA27" s="32">
        <v>3093.57</v>
      </c>
      <c r="AB27" s="32">
        <v>3977.2</v>
      </c>
      <c r="AC27" s="31">
        <f t="shared" ref="AC27:AC30" si="52">AB27-AA27</f>
        <v>883.63</v>
      </c>
      <c r="AD27" s="33">
        <v>11.89</v>
      </c>
      <c r="AE27" s="32">
        <f>(C27-E27-F27-G27-H27-I27-J27+K27+L27+M27)*AD27</f>
        <v>130.79</v>
      </c>
      <c r="AF27" s="33">
        <v>15.28</v>
      </c>
      <c r="AG27" s="33">
        <f>(C27-E27-F27-G27-H27-I27-J27+K27+L27+M27)*AF27</f>
        <v>168.08</v>
      </c>
      <c r="AH27" s="34">
        <f t="shared" ref="AH27:AH30" si="53">AG27-AE27</f>
        <v>37.29</v>
      </c>
      <c r="AI27" s="32">
        <f>S27*C27*0.15</f>
        <v>0</v>
      </c>
      <c r="AJ27" s="32">
        <f>T27*C27*0.22</f>
        <v>0</v>
      </c>
      <c r="AK27" s="31">
        <f t="shared" ref="AK27:AK29" si="54">AJ27-AI27</f>
        <v>0</v>
      </c>
      <c r="AL27" s="32">
        <f>15*3/31*13</f>
        <v>18.87</v>
      </c>
      <c r="AM27" s="32">
        <f>19.28*3/31*13</f>
        <v>24.26</v>
      </c>
      <c r="AN27" s="31">
        <f t="shared" ref="AN27:AN30" si="55">AM27-AL27</f>
        <v>5.39</v>
      </c>
      <c r="AO27" s="32">
        <v>0</v>
      </c>
      <c r="AP27" s="32"/>
      <c r="AQ27" s="31">
        <f t="shared" ref="AQ27:AQ30" si="56">AP27-AO27</f>
        <v>0</v>
      </c>
      <c r="AR27" s="32">
        <v>0</v>
      </c>
      <c r="AS27" s="32"/>
      <c r="AT27" s="31">
        <f t="shared" ref="AT27:AT30" si="57">AS27-AR27</f>
        <v>0</v>
      </c>
      <c r="AU27" s="32">
        <v>0</v>
      </c>
      <c r="AV27" s="32"/>
      <c r="AW27" s="31">
        <f t="shared" ref="AW27:AW30" si="58">AV27-AU27</f>
        <v>0</v>
      </c>
      <c r="AX27" s="32">
        <v>0</v>
      </c>
      <c r="AY27" s="32"/>
      <c r="AZ27" s="31">
        <f t="shared" ref="AZ27:AZ30" si="59">AY27-AX27</f>
        <v>0</v>
      </c>
      <c r="BA27" s="32">
        <v>2172.9699999999998</v>
      </c>
      <c r="BB27" s="32">
        <v>2793.64</v>
      </c>
      <c r="BC27" s="31">
        <f t="shared" ref="BC27:BC30" si="60">BB27-BA27</f>
        <v>620.66999999999996</v>
      </c>
      <c r="BD27" s="32">
        <f>((S27/7.5)*1.75)*N27</f>
        <v>0</v>
      </c>
      <c r="BE27" s="32">
        <f>((T27/7.5)*1.75)*N27</f>
        <v>0</v>
      </c>
      <c r="BF27" s="31">
        <f t="shared" ref="BF27:BF30" si="61">BE27-BD27</f>
        <v>0</v>
      </c>
      <c r="BG27" s="32">
        <f>((V27/7.5)*1.75)*R27</f>
        <v>0</v>
      </c>
      <c r="BH27" s="32">
        <f>((W27/7.5)*1.75)*R27</f>
        <v>0</v>
      </c>
      <c r="BI27" s="31">
        <f t="shared" ref="BI27:BI30" si="62">BH27-BG27</f>
        <v>0</v>
      </c>
      <c r="BJ27" s="32">
        <f t="shared" ref="BJ27:BJ30" si="63">(((S27*3)/7.5)*P27)</f>
        <v>0</v>
      </c>
      <c r="BK27" s="32">
        <f t="shared" ref="BK27:BK30" si="64">(((T27*3)/7.5)*P27)</f>
        <v>0</v>
      </c>
      <c r="BL27" s="31">
        <f t="shared" ref="BL27:BL30" si="65">BK27-BJ27</f>
        <v>0</v>
      </c>
      <c r="BM27" s="32">
        <f>(S27*2)*K27</f>
        <v>0</v>
      </c>
      <c r="BN27" s="32">
        <f>(T27*2)*K27</f>
        <v>0</v>
      </c>
      <c r="BO27" s="31">
        <f t="shared" ref="BO27:BO30" si="66">BN27-BM27</f>
        <v>0</v>
      </c>
      <c r="BP27" s="32">
        <f>(S27*2)*L27</f>
        <v>0</v>
      </c>
      <c r="BQ27" s="32">
        <f>(T27*2)*L27</f>
        <v>0</v>
      </c>
      <c r="BR27" s="31">
        <f t="shared" ref="BR27:BR30" si="67">BQ27-BP27</f>
        <v>0</v>
      </c>
      <c r="BS27" s="32">
        <f>(S27*2)*M27</f>
        <v>0</v>
      </c>
      <c r="BT27" s="32">
        <f>(T27*2)*M27</f>
        <v>0</v>
      </c>
      <c r="BU27" s="31">
        <f t="shared" ref="BU27:BU30" si="68">BT27-BS27</f>
        <v>0</v>
      </c>
      <c r="BV27" s="32">
        <f t="shared" ref="BV27:BV30" si="69">((S27/7.5)*0.15)*R27</f>
        <v>0</v>
      </c>
      <c r="BW27" s="32">
        <f t="shared" ref="BW27:BW30" si="70">((T27/7.5)*0.15)*R27</f>
        <v>0</v>
      </c>
      <c r="BX27" s="31">
        <f t="shared" ref="BX27:BX30" si="71">BW27-BV27</f>
        <v>0</v>
      </c>
      <c r="BY27" s="32">
        <f t="shared" ref="BY27:BY30" si="72">((S27/7.5)*2)*Q27</f>
        <v>0</v>
      </c>
      <c r="BZ27" s="32">
        <f t="shared" ref="BZ27:BZ30" si="73">((T27/7.5)*2)*Q27</f>
        <v>0</v>
      </c>
      <c r="CA27" s="31">
        <f t="shared" ref="CA27:CA30" si="74">BZ27-BY27</f>
        <v>0</v>
      </c>
      <c r="CB27" s="33">
        <f t="shared" ref="CB27:CB30" si="75">S27/31*13</f>
        <v>0</v>
      </c>
      <c r="CC27" s="33">
        <f t="shared" ref="CC27:CC30" si="76">T27/31*13</f>
        <v>0</v>
      </c>
      <c r="CD27" s="35">
        <f t="shared" ref="CD27:CD30" si="77">CC27-CB27</f>
        <v>0</v>
      </c>
      <c r="CE27" s="36">
        <f t="shared" ref="CE27:CE30" si="78">W27+Z27+AC27+AH27+AK27+AN27+AQ27+AT27+AW27+AZ27+BC27+BF27+BI27+BL27+BR27+BU27+BX27+CA27-CD27</f>
        <v>2121.29</v>
      </c>
    </row>
    <row r="28" spans="1:83" s="8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13</v>
      </c>
      <c r="D28" s="32">
        <f t="shared" si="0"/>
        <v>11</v>
      </c>
      <c r="E28" s="32">
        <v>2</v>
      </c>
      <c r="F28" s="32"/>
      <c r="G28" s="32"/>
      <c r="H28" s="32"/>
      <c r="I28" s="40"/>
      <c r="J28" s="40"/>
      <c r="K28" s="40"/>
      <c r="L28" s="40"/>
      <c r="M28" s="40"/>
      <c r="N28" s="40"/>
      <c r="O28" s="32"/>
      <c r="P28" s="40"/>
      <c r="Q28" s="40"/>
      <c r="R28" s="40"/>
      <c r="S28" s="33">
        <f>'ILK EKRAN D-K ÜCR'!N23</f>
        <v>0</v>
      </c>
      <c r="T28" s="33">
        <f>'ILK EKRAN D-K ÜCR'!O23</f>
        <v>0</v>
      </c>
      <c r="U28" s="32">
        <f>S28*C28</f>
        <v>0</v>
      </c>
      <c r="V28" s="32">
        <f>C28*T28</f>
        <v>0</v>
      </c>
      <c r="W28" s="31">
        <f t="shared" si="50"/>
        <v>0</v>
      </c>
      <c r="X28" s="40">
        <f t="shared" si="4"/>
        <v>2010.91</v>
      </c>
      <c r="Y28" s="40">
        <f t="shared" si="5"/>
        <v>2585.2199999999998</v>
      </c>
      <c r="Z28" s="31">
        <f t="shared" si="51"/>
        <v>574.30999999999995</v>
      </c>
      <c r="AA28" s="32">
        <v>3093.57</v>
      </c>
      <c r="AB28" s="32">
        <v>3977.2</v>
      </c>
      <c r="AC28" s="31">
        <f t="shared" si="52"/>
        <v>883.63</v>
      </c>
      <c r="AD28" s="33">
        <v>11.89</v>
      </c>
      <c r="AE28" s="32">
        <f>(C28-E28-F28-G28-H28-I28-J28+K28+L28+M28)*AD28</f>
        <v>130.79</v>
      </c>
      <c r="AF28" s="33">
        <v>15.28</v>
      </c>
      <c r="AG28" s="33">
        <f>(C28-E28-F28-G28-H28-I28-J28+K28+L28+M28)*AF28</f>
        <v>168.08</v>
      </c>
      <c r="AH28" s="34">
        <f t="shared" si="53"/>
        <v>37.29</v>
      </c>
      <c r="AI28" s="32">
        <f>S28*C28*0.15</f>
        <v>0</v>
      </c>
      <c r="AJ28" s="32">
        <f>T28*C28*0.22</f>
        <v>0</v>
      </c>
      <c r="AK28" s="31">
        <f t="shared" si="54"/>
        <v>0</v>
      </c>
      <c r="AL28" s="32">
        <f t="shared" ref="AL28:AL30" si="79">15*3/31*13</f>
        <v>18.87</v>
      </c>
      <c r="AM28" s="32">
        <f t="shared" ref="AM28:AM30" si="80">19.28*3/31*13</f>
        <v>24.26</v>
      </c>
      <c r="AN28" s="31">
        <f t="shared" si="55"/>
        <v>5.39</v>
      </c>
      <c r="AO28" s="32">
        <v>0</v>
      </c>
      <c r="AP28" s="32"/>
      <c r="AQ28" s="31">
        <f t="shared" si="56"/>
        <v>0</v>
      </c>
      <c r="AR28" s="32">
        <v>0</v>
      </c>
      <c r="AS28" s="32"/>
      <c r="AT28" s="31">
        <f t="shared" si="57"/>
        <v>0</v>
      </c>
      <c r="AU28" s="32">
        <v>0</v>
      </c>
      <c r="AV28" s="32"/>
      <c r="AW28" s="31">
        <f t="shared" si="58"/>
        <v>0</v>
      </c>
      <c r="AX28" s="32">
        <v>0</v>
      </c>
      <c r="AY28" s="32"/>
      <c r="AZ28" s="31">
        <f t="shared" si="59"/>
        <v>0</v>
      </c>
      <c r="BA28" s="32">
        <v>2172.9699999999998</v>
      </c>
      <c r="BB28" s="32">
        <v>2793.64</v>
      </c>
      <c r="BC28" s="31">
        <f t="shared" si="60"/>
        <v>620.66999999999996</v>
      </c>
      <c r="BD28" s="32">
        <f>((S28/7.5)*1.75)*N28</f>
        <v>0</v>
      </c>
      <c r="BE28" s="32">
        <f>((T28/7.5)*1.75)*N28</f>
        <v>0</v>
      </c>
      <c r="BF28" s="31">
        <f t="shared" si="61"/>
        <v>0</v>
      </c>
      <c r="BG28" s="32">
        <f>((V28/7.5)*1.75)*R28</f>
        <v>0</v>
      </c>
      <c r="BH28" s="32">
        <f>((W28/7.5)*1.75)*R28</f>
        <v>0</v>
      </c>
      <c r="BI28" s="31">
        <f t="shared" si="62"/>
        <v>0</v>
      </c>
      <c r="BJ28" s="32">
        <f t="shared" si="63"/>
        <v>0</v>
      </c>
      <c r="BK28" s="32">
        <f t="shared" si="64"/>
        <v>0</v>
      </c>
      <c r="BL28" s="31">
        <f t="shared" si="65"/>
        <v>0</v>
      </c>
      <c r="BM28" s="32">
        <f>(S28*2)*K28</f>
        <v>0</v>
      </c>
      <c r="BN28" s="32">
        <f>(T28*2)*K28</f>
        <v>0</v>
      </c>
      <c r="BO28" s="31">
        <f t="shared" si="66"/>
        <v>0</v>
      </c>
      <c r="BP28" s="32">
        <f>(S28*2)*L28</f>
        <v>0</v>
      </c>
      <c r="BQ28" s="32">
        <f>(T28*2)*L28</f>
        <v>0</v>
      </c>
      <c r="BR28" s="31">
        <f t="shared" si="67"/>
        <v>0</v>
      </c>
      <c r="BS28" s="32">
        <f>(S28*2)*M28</f>
        <v>0</v>
      </c>
      <c r="BT28" s="32">
        <f>(T28*2)*M28</f>
        <v>0</v>
      </c>
      <c r="BU28" s="31">
        <f t="shared" si="68"/>
        <v>0</v>
      </c>
      <c r="BV28" s="32">
        <f t="shared" si="69"/>
        <v>0</v>
      </c>
      <c r="BW28" s="32">
        <f t="shared" si="70"/>
        <v>0</v>
      </c>
      <c r="BX28" s="31">
        <f t="shared" si="71"/>
        <v>0</v>
      </c>
      <c r="BY28" s="32">
        <f t="shared" si="72"/>
        <v>0</v>
      </c>
      <c r="BZ28" s="32">
        <f t="shared" si="73"/>
        <v>0</v>
      </c>
      <c r="CA28" s="31">
        <f t="shared" si="74"/>
        <v>0</v>
      </c>
      <c r="CB28" s="33">
        <f t="shared" si="75"/>
        <v>0</v>
      </c>
      <c r="CC28" s="33">
        <f t="shared" si="76"/>
        <v>0</v>
      </c>
      <c r="CD28" s="35">
        <f t="shared" si="77"/>
        <v>0</v>
      </c>
      <c r="CE28" s="36">
        <f t="shared" si="78"/>
        <v>2121.29</v>
      </c>
    </row>
    <row r="29" spans="1:83" s="8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13</v>
      </c>
      <c r="D29" s="32">
        <f t="shared" si="0"/>
        <v>11</v>
      </c>
      <c r="E29" s="32">
        <v>2</v>
      </c>
      <c r="F29" s="32"/>
      <c r="G29" s="32"/>
      <c r="H29" s="32"/>
      <c r="I29" s="40"/>
      <c r="J29" s="40"/>
      <c r="K29" s="40"/>
      <c r="L29" s="40"/>
      <c r="M29" s="40"/>
      <c r="N29" s="40"/>
      <c r="O29" s="32"/>
      <c r="P29" s="40"/>
      <c r="Q29" s="40"/>
      <c r="R29" s="40"/>
      <c r="S29" s="33">
        <f>'ILK EKRAN D-K ÜCR'!N24</f>
        <v>0</v>
      </c>
      <c r="T29" s="33">
        <f>'ILK EKRAN D-K ÜCR'!O24</f>
        <v>0</v>
      </c>
      <c r="U29" s="32">
        <f>S29*C29</f>
        <v>0</v>
      </c>
      <c r="V29" s="32">
        <f>C29*T29</f>
        <v>0</v>
      </c>
      <c r="W29" s="31">
        <f t="shared" si="50"/>
        <v>0</v>
      </c>
      <c r="X29" s="40">
        <f t="shared" si="4"/>
        <v>2010.91</v>
      </c>
      <c r="Y29" s="40">
        <f t="shared" si="5"/>
        <v>2585.2199999999998</v>
      </c>
      <c r="Z29" s="31">
        <f t="shared" si="51"/>
        <v>574.30999999999995</v>
      </c>
      <c r="AA29" s="32">
        <v>3093.57</v>
      </c>
      <c r="AB29" s="32">
        <v>3977.2</v>
      </c>
      <c r="AC29" s="31">
        <f t="shared" si="52"/>
        <v>883.63</v>
      </c>
      <c r="AD29" s="33">
        <v>11.89</v>
      </c>
      <c r="AE29" s="32">
        <f>(C29-E29-F29-G29-H29-I29-J29+K29+L29+M29)*AD29</f>
        <v>130.79</v>
      </c>
      <c r="AF29" s="33">
        <v>15.28</v>
      </c>
      <c r="AG29" s="33">
        <f>(C29-E29-F29-G29-H29-I29-J29+K29+L29+M29)*AF29</f>
        <v>168.08</v>
      </c>
      <c r="AH29" s="34">
        <f t="shared" si="53"/>
        <v>37.29</v>
      </c>
      <c r="AI29" s="32">
        <f>S29*C29*0.15</f>
        <v>0</v>
      </c>
      <c r="AJ29" s="32">
        <f>T29*C29*0.22</f>
        <v>0</v>
      </c>
      <c r="AK29" s="31">
        <f t="shared" si="54"/>
        <v>0</v>
      </c>
      <c r="AL29" s="32">
        <f t="shared" si="79"/>
        <v>18.87</v>
      </c>
      <c r="AM29" s="32">
        <f t="shared" si="80"/>
        <v>24.26</v>
      </c>
      <c r="AN29" s="31">
        <f t="shared" si="55"/>
        <v>5.39</v>
      </c>
      <c r="AO29" s="32">
        <v>0</v>
      </c>
      <c r="AP29" s="32"/>
      <c r="AQ29" s="31">
        <f t="shared" si="56"/>
        <v>0</v>
      </c>
      <c r="AR29" s="32">
        <v>0</v>
      </c>
      <c r="AS29" s="32"/>
      <c r="AT29" s="31">
        <f t="shared" si="57"/>
        <v>0</v>
      </c>
      <c r="AU29" s="32">
        <v>0</v>
      </c>
      <c r="AV29" s="32"/>
      <c r="AW29" s="31">
        <f t="shared" si="58"/>
        <v>0</v>
      </c>
      <c r="AX29" s="32">
        <v>0</v>
      </c>
      <c r="AY29" s="32"/>
      <c r="AZ29" s="31">
        <f t="shared" si="59"/>
        <v>0</v>
      </c>
      <c r="BA29" s="32">
        <v>2172.9699999999998</v>
      </c>
      <c r="BB29" s="32">
        <v>2793.64</v>
      </c>
      <c r="BC29" s="31">
        <f t="shared" si="60"/>
        <v>620.66999999999996</v>
      </c>
      <c r="BD29" s="32">
        <f>((S29/7.5)*1.75)*N29</f>
        <v>0</v>
      </c>
      <c r="BE29" s="32">
        <f>((T29/7.5)*1.75)*N29</f>
        <v>0</v>
      </c>
      <c r="BF29" s="31">
        <f t="shared" si="61"/>
        <v>0</v>
      </c>
      <c r="BG29" s="32">
        <f>((V29/7.5)*1.75)*R29</f>
        <v>0</v>
      </c>
      <c r="BH29" s="32">
        <f>((W29/7.5)*1.75)*R29</f>
        <v>0</v>
      </c>
      <c r="BI29" s="31">
        <f t="shared" si="62"/>
        <v>0</v>
      </c>
      <c r="BJ29" s="32">
        <f t="shared" si="63"/>
        <v>0</v>
      </c>
      <c r="BK29" s="32">
        <f t="shared" si="64"/>
        <v>0</v>
      </c>
      <c r="BL29" s="31">
        <f t="shared" si="65"/>
        <v>0</v>
      </c>
      <c r="BM29" s="32">
        <f>(S29*2)*K29</f>
        <v>0</v>
      </c>
      <c r="BN29" s="32">
        <f>(T29*2)*K29</f>
        <v>0</v>
      </c>
      <c r="BO29" s="31">
        <f t="shared" si="66"/>
        <v>0</v>
      </c>
      <c r="BP29" s="32">
        <f>(S29*2)*L29</f>
        <v>0</v>
      </c>
      <c r="BQ29" s="32">
        <f>(T29*2)*L29</f>
        <v>0</v>
      </c>
      <c r="BR29" s="31">
        <f t="shared" si="67"/>
        <v>0</v>
      </c>
      <c r="BS29" s="32">
        <f>(S29*2)*M29</f>
        <v>0</v>
      </c>
      <c r="BT29" s="32">
        <f>(T29*2)*M29</f>
        <v>0</v>
      </c>
      <c r="BU29" s="31">
        <f t="shared" si="68"/>
        <v>0</v>
      </c>
      <c r="BV29" s="32">
        <f t="shared" si="69"/>
        <v>0</v>
      </c>
      <c r="BW29" s="32">
        <f t="shared" si="70"/>
        <v>0</v>
      </c>
      <c r="BX29" s="31">
        <f t="shared" si="71"/>
        <v>0</v>
      </c>
      <c r="BY29" s="32">
        <f t="shared" si="72"/>
        <v>0</v>
      </c>
      <c r="BZ29" s="32">
        <f t="shared" si="73"/>
        <v>0</v>
      </c>
      <c r="CA29" s="31">
        <f t="shared" si="74"/>
        <v>0</v>
      </c>
      <c r="CB29" s="33">
        <f t="shared" si="75"/>
        <v>0</v>
      </c>
      <c r="CC29" s="33">
        <f t="shared" si="76"/>
        <v>0</v>
      </c>
      <c r="CD29" s="35">
        <f t="shared" si="77"/>
        <v>0</v>
      </c>
      <c r="CE29" s="36">
        <f t="shared" si="78"/>
        <v>2121.29</v>
      </c>
    </row>
    <row r="30" spans="1:83" s="8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13</v>
      </c>
      <c r="D30" s="32">
        <f t="shared" si="0"/>
        <v>11</v>
      </c>
      <c r="E30" s="32">
        <v>2</v>
      </c>
      <c r="F30" s="32"/>
      <c r="G30" s="32"/>
      <c r="H30" s="32"/>
      <c r="I30" s="40"/>
      <c r="J30" s="40"/>
      <c r="K30" s="40"/>
      <c r="L30" s="40"/>
      <c r="M30" s="40"/>
      <c r="N30" s="40"/>
      <c r="O30" s="32"/>
      <c r="P30" s="40"/>
      <c r="Q30" s="40"/>
      <c r="R30" s="40"/>
      <c r="S30" s="33">
        <f>'ILK EKRAN D-K ÜCR'!N25</f>
        <v>0</v>
      </c>
      <c r="T30" s="33">
        <f>'ILK EKRAN D-K ÜCR'!O25</f>
        <v>0</v>
      </c>
      <c r="U30" s="32">
        <f>S30*C30</f>
        <v>0</v>
      </c>
      <c r="V30" s="32">
        <f>C30*T30</f>
        <v>0</v>
      </c>
      <c r="W30" s="31">
        <f t="shared" si="50"/>
        <v>0</v>
      </c>
      <c r="X30" s="40">
        <f t="shared" si="4"/>
        <v>2010.91</v>
      </c>
      <c r="Y30" s="40">
        <f t="shared" si="5"/>
        <v>2585.2199999999998</v>
      </c>
      <c r="Z30" s="31">
        <f t="shared" si="51"/>
        <v>574.30999999999995</v>
      </c>
      <c r="AA30" s="32">
        <v>3093.57</v>
      </c>
      <c r="AB30" s="32">
        <v>3977.2</v>
      </c>
      <c r="AC30" s="31">
        <f t="shared" si="52"/>
        <v>883.63</v>
      </c>
      <c r="AD30" s="33">
        <v>11.89</v>
      </c>
      <c r="AE30" s="32">
        <f>(C30-E30-F30-G30-H30-I30-J30+K30+L30+M30)*AD30</f>
        <v>130.79</v>
      </c>
      <c r="AF30" s="33">
        <v>15.28</v>
      </c>
      <c r="AG30" s="33">
        <f>(C30-E30-F30-G30-H30-I30-J30+K30+L30+M30)*AF30</f>
        <v>168.08</v>
      </c>
      <c r="AH30" s="34">
        <f t="shared" si="53"/>
        <v>37.29</v>
      </c>
      <c r="AI30" s="32">
        <f>S30*C30*0.15</f>
        <v>0</v>
      </c>
      <c r="AJ30" s="32">
        <f>T30*C30*0.22</f>
        <v>0</v>
      </c>
      <c r="AK30" s="31">
        <f>AJ30-AI30</f>
        <v>0</v>
      </c>
      <c r="AL30" s="32">
        <f t="shared" si="79"/>
        <v>18.87</v>
      </c>
      <c r="AM30" s="32">
        <f t="shared" si="80"/>
        <v>24.26</v>
      </c>
      <c r="AN30" s="31">
        <f t="shared" si="55"/>
        <v>5.39</v>
      </c>
      <c r="AO30" s="32">
        <v>0</v>
      </c>
      <c r="AP30" s="32"/>
      <c r="AQ30" s="31">
        <f t="shared" si="56"/>
        <v>0</v>
      </c>
      <c r="AR30" s="32">
        <v>0</v>
      </c>
      <c r="AS30" s="32"/>
      <c r="AT30" s="31">
        <f t="shared" si="57"/>
        <v>0</v>
      </c>
      <c r="AU30" s="32">
        <v>0</v>
      </c>
      <c r="AV30" s="32"/>
      <c r="AW30" s="31">
        <f t="shared" si="58"/>
        <v>0</v>
      </c>
      <c r="AX30" s="32">
        <v>0</v>
      </c>
      <c r="AY30" s="32"/>
      <c r="AZ30" s="31">
        <f t="shared" si="59"/>
        <v>0</v>
      </c>
      <c r="BA30" s="32">
        <v>2172.9699999999998</v>
      </c>
      <c r="BB30" s="32">
        <v>2793.64</v>
      </c>
      <c r="BC30" s="31">
        <f t="shared" si="60"/>
        <v>620.66999999999996</v>
      </c>
      <c r="BD30" s="32">
        <f>((S30/7.5)*1.75)*N30</f>
        <v>0</v>
      </c>
      <c r="BE30" s="32">
        <f>((T30/7.5)*1.75)*N30</f>
        <v>0</v>
      </c>
      <c r="BF30" s="31">
        <f t="shared" si="61"/>
        <v>0</v>
      </c>
      <c r="BG30" s="32">
        <f>((V30/7.5)*1.75)*R30</f>
        <v>0</v>
      </c>
      <c r="BH30" s="32">
        <f>((W30/7.5)*1.75)*R30</f>
        <v>0</v>
      </c>
      <c r="BI30" s="31">
        <f t="shared" si="62"/>
        <v>0</v>
      </c>
      <c r="BJ30" s="32">
        <f t="shared" si="63"/>
        <v>0</v>
      </c>
      <c r="BK30" s="32">
        <f t="shared" si="64"/>
        <v>0</v>
      </c>
      <c r="BL30" s="31">
        <f t="shared" si="65"/>
        <v>0</v>
      </c>
      <c r="BM30" s="32">
        <f>(S30*2)*K30</f>
        <v>0</v>
      </c>
      <c r="BN30" s="32">
        <f>(T30*2)*K30</f>
        <v>0</v>
      </c>
      <c r="BO30" s="31">
        <f t="shared" si="66"/>
        <v>0</v>
      </c>
      <c r="BP30" s="32">
        <f>(S30*2)*L30</f>
        <v>0</v>
      </c>
      <c r="BQ30" s="32">
        <f>(T30*2)*L30</f>
        <v>0</v>
      </c>
      <c r="BR30" s="31">
        <f t="shared" si="67"/>
        <v>0</v>
      </c>
      <c r="BS30" s="32">
        <f>(S30*2)*M30</f>
        <v>0</v>
      </c>
      <c r="BT30" s="32">
        <f>(T30*2)*M30</f>
        <v>0</v>
      </c>
      <c r="BU30" s="31">
        <f t="shared" si="68"/>
        <v>0</v>
      </c>
      <c r="BV30" s="32">
        <f t="shared" si="69"/>
        <v>0</v>
      </c>
      <c r="BW30" s="32">
        <f t="shared" si="70"/>
        <v>0</v>
      </c>
      <c r="BX30" s="31">
        <f t="shared" si="71"/>
        <v>0</v>
      </c>
      <c r="BY30" s="32">
        <f t="shared" si="72"/>
        <v>0</v>
      </c>
      <c r="BZ30" s="32">
        <f t="shared" si="73"/>
        <v>0</v>
      </c>
      <c r="CA30" s="31">
        <f t="shared" si="74"/>
        <v>0</v>
      </c>
      <c r="CB30" s="33">
        <f t="shared" si="75"/>
        <v>0</v>
      </c>
      <c r="CC30" s="33">
        <f t="shared" si="76"/>
        <v>0</v>
      </c>
      <c r="CD30" s="35">
        <f t="shared" si="77"/>
        <v>0</v>
      </c>
      <c r="CE30" s="36">
        <f t="shared" si="78"/>
        <v>2121.29</v>
      </c>
    </row>
    <row r="31" spans="1:83" s="8" customFormat="1" ht="20.100000000000001" customHeight="1" x14ac:dyDescent="0.25">
      <c r="A31" s="38"/>
      <c r="B31" s="38"/>
      <c r="C31" s="39">
        <f>SUM(C11:C30)</f>
        <v>260</v>
      </c>
      <c r="D31" s="39">
        <f>SUM(D11:D30)</f>
        <v>220</v>
      </c>
      <c r="E31" s="39">
        <f>SUM(E11:E30)</f>
        <v>40</v>
      </c>
      <c r="F31" s="39">
        <f>SUM(F11:F30)</f>
        <v>0</v>
      </c>
      <c r="G31" s="39"/>
      <c r="H31" s="39"/>
      <c r="I31" s="39"/>
      <c r="J31" s="39"/>
      <c r="K31" s="39"/>
      <c r="L31" s="39"/>
      <c r="M31" s="39"/>
      <c r="N31" s="39"/>
      <c r="O31" s="39">
        <v>0</v>
      </c>
      <c r="P31" s="39"/>
      <c r="Q31" s="39"/>
      <c r="R31" s="39"/>
      <c r="S31" s="39">
        <f>SUM(S11:S30)</f>
        <v>2843.38</v>
      </c>
      <c r="T31" s="39">
        <f>SUM(T11:T30)</f>
        <v>3758.4</v>
      </c>
      <c r="U31" s="39">
        <f>SUM(U11:U30)</f>
        <v>36963.94</v>
      </c>
      <c r="V31" s="39">
        <f>SUM(V11:V30)</f>
        <v>48859.199999999997</v>
      </c>
      <c r="W31" s="39">
        <f>SUM(W11:W30)</f>
        <v>11895.26</v>
      </c>
      <c r="X31" s="39">
        <f>SUM(X11:X30)</f>
        <v>40218.199999999997</v>
      </c>
      <c r="Y31" s="39">
        <f>SUM(Y11:Y30)</f>
        <v>51704.4</v>
      </c>
      <c r="Z31" s="39">
        <f>SUM(Z11:Z30)</f>
        <v>11486.2</v>
      </c>
      <c r="AA31" s="39">
        <f>SUM(AA11:AA30)</f>
        <v>61871.4</v>
      </c>
      <c r="AB31" s="39">
        <f>SUM(AB11:AB30)</f>
        <v>79544</v>
      </c>
      <c r="AC31" s="39">
        <f>SUM(AC11:AC30)</f>
        <v>17672.599999999999</v>
      </c>
      <c r="AD31" s="39">
        <f>SUM(AD11:AD30)</f>
        <v>237.8</v>
      </c>
      <c r="AE31" s="39">
        <f>SUM(AE11:AE30)</f>
        <v>2615.8000000000002</v>
      </c>
      <c r="AF31" s="39">
        <f>SUM(AF11:AF30)</f>
        <v>305.60000000000002</v>
      </c>
      <c r="AG31" s="39">
        <f>SUM(AG11:AG30)</f>
        <v>3361.6</v>
      </c>
      <c r="AH31" s="39">
        <f>SUM(AH11:AH30)</f>
        <v>745.8</v>
      </c>
      <c r="AI31" s="39">
        <f>SUM(AI11:AI30)</f>
        <v>5544.6</v>
      </c>
      <c r="AJ31" s="39">
        <f>SUM(AJ11:AJ30)</f>
        <v>10749.02</v>
      </c>
      <c r="AK31" s="39">
        <f>SUM(AK11:AK30)</f>
        <v>5204.42</v>
      </c>
      <c r="AL31" s="39">
        <f>SUM(AL11:AL30)</f>
        <v>779.96</v>
      </c>
      <c r="AM31" s="39">
        <f>SUM(AM11:AM30)</f>
        <v>1002.64</v>
      </c>
      <c r="AN31" s="39">
        <f>SUM(AN11:AN30)</f>
        <v>222.68</v>
      </c>
      <c r="AO31" s="39">
        <f>SUM(AO11:AO30)</f>
        <v>0</v>
      </c>
      <c r="AP31" s="39">
        <f>SUM(AP11:AP30)</f>
        <v>0</v>
      </c>
      <c r="AQ31" s="39">
        <f>SUM(AQ11:AQ30)</f>
        <v>0</v>
      </c>
      <c r="AR31" s="39">
        <f>SUM(AR11:AR30)</f>
        <v>0</v>
      </c>
      <c r="AS31" s="39">
        <f>SUM(AS11:AS30)</f>
        <v>0</v>
      </c>
      <c r="AT31" s="39">
        <f>SUM(AT11:AT30)</f>
        <v>0</v>
      </c>
      <c r="AU31" s="39">
        <f>SUM(AU11:AU30)</f>
        <v>0</v>
      </c>
      <c r="AV31" s="39">
        <f>SUM(AV11:AV30)</f>
        <v>0</v>
      </c>
      <c r="AW31" s="39">
        <f>SUM(AW11:AW30)</f>
        <v>0</v>
      </c>
      <c r="AX31" s="39">
        <f>SUM(AX11:AX30)</f>
        <v>0</v>
      </c>
      <c r="AY31" s="39">
        <f>SUM(AY11:AY30)</f>
        <v>0</v>
      </c>
      <c r="AZ31" s="39">
        <f>SUM(AZ11:AZ30)</f>
        <v>0</v>
      </c>
      <c r="BA31" s="39">
        <f>SUM(BA11:BA30)</f>
        <v>43459.4</v>
      </c>
      <c r="BB31" s="39">
        <f>SUM(BB11:BB30)</f>
        <v>55872.800000000003</v>
      </c>
      <c r="BC31" s="39">
        <f>SUM(BC11:BC30)</f>
        <v>12413.4</v>
      </c>
      <c r="BD31" s="39">
        <f>SUM(BD11:BD30)</f>
        <v>0</v>
      </c>
      <c r="BE31" s="39">
        <f>SUM(BE11:BE30)</f>
        <v>0</v>
      </c>
      <c r="BF31" s="39">
        <f>SUM(BF11:BF30)</f>
        <v>0</v>
      </c>
      <c r="BG31" s="39">
        <f>SUM(BG11:BG30)</f>
        <v>0</v>
      </c>
      <c r="BH31" s="39">
        <f>SUM(BH11:BH30)</f>
        <v>0</v>
      </c>
      <c r="BI31" s="39">
        <f>SUM(BI11:BI30)</f>
        <v>0</v>
      </c>
      <c r="BJ31" s="39">
        <f>SUM(BJ11:BJ30)</f>
        <v>0</v>
      </c>
      <c r="BK31" s="39">
        <f>SUM(BK11:BK30)</f>
        <v>0</v>
      </c>
      <c r="BL31" s="39">
        <f>SUM(BL11:BL30)</f>
        <v>0</v>
      </c>
      <c r="BM31" s="39">
        <f>SUM(BM11:BM30)</f>
        <v>0</v>
      </c>
      <c r="BN31" s="39">
        <f>SUM(BN11:BN30)</f>
        <v>0</v>
      </c>
      <c r="BO31" s="39">
        <f>SUM(BO11:BO30)</f>
        <v>0</v>
      </c>
      <c r="BP31" s="39">
        <f>SUM(BP11:BP30)</f>
        <v>0</v>
      </c>
      <c r="BQ31" s="39">
        <f>SUM(BQ11:BQ30)</f>
        <v>0</v>
      </c>
      <c r="BR31" s="39">
        <f>SUM(BR11:BR30)</f>
        <v>0</v>
      </c>
      <c r="BS31" s="39">
        <f>SUM(BS11:BS30)</f>
        <v>0</v>
      </c>
      <c r="BT31" s="39">
        <f>SUM(BT11:BT30)</f>
        <v>0</v>
      </c>
      <c r="BU31" s="39">
        <f>SUM(BU11:BU30)</f>
        <v>0</v>
      </c>
      <c r="BV31" s="39">
        <f>SUM(BV11:BV30)</f>
        <v>0</v>
      </c>
      <c r="BW31" s="39">
        <f>SUM(BW11:BW30)</f>
        <v>0</v>
      </c>
      <c r="BX31" s="39">
        <f>SUM(BX11:BX30)</f>
        <v>0</v>
      </c>
      <c r="BY31" s="39">
        <f>SUM(BY11:BY30)</f>
        <v>0</v>
      </c>
      <c r="BZ31" s="39">
        <f>SUM(BZ11:BZ30)</f>
        <v>0</v>
      </c>
      <c r="CA31" s="39">
        <f>SUM(CA11:CA30)</f>
        <v>0</v>
      </c>
      <c r="CB31" s="39">
        <f>SUM(CB11:CB30)</f>
        <v>1192.3900000000001</v>
      </c>
      <c r="CC31" s="39">
        <f>SUM(CC11:CC30)</f>
        <v>1576.1</v>
      </c>
      <c r="CD31" s="39">
        <f>SUM(CD11:CD30)</f>
        <v>383.71</v>
      </c>
      <c r="CE31" s="39">
        <f>SUM(CE11:CE30)</f>
        <v>59256.65</v>
      </c>
    </row>
    <row r="32" spans="1:83" ht="15.75" x14ac:dyDescent="0.25">
      <c r="A32" s="76" t="s">
        <v>102</v>
      </c>
    </row>
    <row r="33" spans="1:37" ht="15.75" x14ac:dyDescent="0.25">
      <c r="A33" s="145" t="s">
        <v>103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X33" s="130"/>
      <c r="Y33" s="130"/>
      <c r="Z33" s="130"/>
      <c r="AI33" s="144"/>
      <c r="AJ33" s="144"/>
      <c r="AK33" s="144"/>
    </row>
    <row r="34" spans="1:37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X34" s="130"/>
      <c r="Y34" s="130"/>
      <c r="Z34" s="130"/>
      <c r="AI34" s="144"/>
      <c r="AJ34" s="144"/>
      <c r="AK34" s="144"/>
    </row>
    <row r="35" spans="1:37" x14ac:dyDescent="0.25">
      <c r="X35" s="130"/>
      <c r="Y35" s="130"/>
      <c r="Z35" s="130"/>
    </row>
  </sheetData>
  <mergeCells count="5">
    <mergeCell ref="G1:N3"/>
    <mergeCell ref="AI33:AK34"/>
    <mergeCell ref="X33:Z35"/>
    <mergeCell ref="A33:M33"/>
    <mergeCell ref="E5:L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804C-3554-4D74-B9F7-3DAB05F128EE}">
  <dimension ref="A1:L31"/>
  <sheetViews>
    <sheetView workbookViewId="0">
      <pane xSplit="3" ySplit="30" topLeftCell="D31" activePane="bottomRight" state="frozen"/>
      <selection pane="topRight" activeCell="P1" sqref="P1"/>
      <selection pane="bottomLeft" activeCell="A20" sqref="A20"/>
      <selection pane="bottomRight" activeCell="A13" sqref="A13:XFD30"/>
    </sheetView>
  </sheetViews>
  <sheetFormatPr defaultRowHeight="15" x14ac:dyDescent="0.25"/>
  <cols>
    <col min="1" max="1" width="19.28515625" customWidth="1"/>
    <col min="2" max="2" width="14" customWidth="1"/>
    <col min="3" max="3" width="9.140625" customWidth="1"/>
    <col min="4" max="6" width="12.7109375" customWidth="1"/>
    <col min="7" max="7" width="15.7109375" bestFit="1" customWidth="1"/>
    <col min="8" max="8" width="13.7109375" bestFit="1" customWidth="1"/>
  </cols>
  <sheetData>
    <row r="1" spans="1:12" s="7" customFormat="1" ht="18.75" customHeight="1" x14ac:dyDescent="0.25">
      <c r="A1" s="4" t="s">
        <v>169</v>
      </c>
      <c r="B1" s="4"/>
      <c r="C1" s="5"/>
      <c r="D1" s="5"/>
      <c r="E1" s="5"/>
    </row>
    <row r="2" spans="1:12" s="8" customFormat="1" ht="12.75" customHeight="1" x14ac:dyDescent="0.2">
      <c r="E2" s="88"/>
      <c r="F2" s="10"/>
      <c r="G2" s="10"/>
      <c r="H2" s="10"/>
      <c r="I2" s="10"/>
      <c r="J2" s="10"/>
      <c r="K2" s="10"/>
      <c r="L2" s="10"/>
    </row>
    <row r="3" spans="1:12" s="8" customFormat="1" ht="12.75" customHeight="1" x14ac:dyDescent="0.2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s="8" customFormat="1" ht="12.75" customHeight="1" x14ac:dyDescent="0.2">
      <c r="A5" s="9" t="s">
        <v>123</v>
      </c>
      <c r="B5" s="10">
        <v>30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s="8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s="8" customFormat="1" ht="12.75" customHeight="1" x14ac:dyDescent="0.2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s="8" customFormat="1" ht="12.75" customHeight="1" x14ac:dyDescent="0.2">
      <c r="A8" s="9"/>
      <c r="B8" s="10"/>
      <c r="C8" s="10"/>
      <c r="D8" s="10"/>
      <c r="E8" s="10"/>
    </row>
    <row r="9" spans="1:12" s="8" customFormat="1" ht="12.75" customHeight="1" x14ac:dyDescent="0.2">
      <c r="A9" s="9"/>
      <c r="B9" s="10"/>
      <c r="C9" s="10"/>
      <c r="D9" s="10"/>
      <c r="E9" s="10"/>
      <c r="F9" s="97" t="s">
        <v>132</v>
      </c>
    </row>
    <row r="10" spans="1:12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142</v>
      </c>
      <c r="E10" s="63" t="s">
        <v>125</v>
      </c>
      <c r="F10" s="49" t="s">
        <v>66</v>
      </c>
      <c r="G10" s="91" t="s">
        <v>65</v>
      </c>
      <c r="H10" s="51" t="s">
        <v>126</v>
      </c>
    </row>
    <row r="11" spans="1:12" s="8" customFormat="1" ht="20.100000000000001" customHeight="1" x14ac:dyDescent="0.25">
      <c r="A11" s="120" t="str">
        <f>'ILK EKRAN D-K ÜCR'!B6</f>
        <v>Personel  Ad Soyad</v>
      </c>
      <c r="B11" s="121" t="str">
        <f>'ILK EKRAN D-K ÜCR'!C6</f>
        <v>Güvenlik</v>
      </c>
      <c r="C11" s="32">
        <v>30</v>
      </c>
      <c r="D11" s="33">
        <f>'ILK EKRAN D-K ÜCR'!N6</f>
        <v>1428.48</v>
      </c>
      <c r="E11" s="33">
        <f>'ILK EKRAN D-K ÜCR'!O6</f>
        <v>1887.93</v>
      </c>
      <c r="F11" s="32">
        <f>D11*C11</f>
        <v>42854.400000000001</v>
      </c>
      <c r="G11" s="32">
        <f>C11*E11</f>
        <v>56637.9</v>
      </c>
      <c r="H11" s="31">
        <f>G11-F11</f>
        <v>13783.5</v>
      </c>
    </row>
    <row r="12" spans="1:12" s="8" customFormat="1" ht="20.100000000000001" customHeight="1" x14ac:dyDescent="0.25">
      <c r="A12" s="120" t="str">
        <f>'ILK EKRAN D-K ÜCR'!B7</f>
        <v>Personel  Ad Soyad</v>
      </c>
      <c r="B12" s="121" t="str">
        <f>'ILK EKRAN D-K ÜCR'!C7</f>
        <v>Temizlik</v>
      </c>
      <c r="C12" s="32">
        <v>30</v>
      </c>
      <c r="D12" s="33">
        <f>'ILK EKRAN D-K ÜCR'!N7</f>
        <v>1414.9</v>
      </c>
      <c r="E12" s="33">
        <f>'ILK EKRAN D-K ÜCR'!O7</f>
        <v>1870.47</v>
      </c>
      <c r="F12" s="32">
        <f t="shared" ref="F12:F30" si="0">D12*C12</f>
        <v>42447</v>
      </c>
      <c r="G12" s="32">
        <f t="shared" ref="G12:G30" si="1">C12*E12</f>
        <v>56114.1</v>
      </c>
      <c r="H12" s="31">
        <f t="shared" ref="H12:H30" si="2">G12-F12</f>
        <v>13667.1</v>
      </c>
    </row>
    <row r="13" spans="1:12" s="8" customFormat="1" ht="20.100000000000001" customHeight="1" x14ac:dyDescent="0.25">
      <c r="A13" s="120" t="str">
        <f>'ILK EKRAN D-K ÜCR'!B8</f>
        <v>Personel  Ad Soyad</v>
      </c>
      <c r="B13" s="121">
        <f>'ILK EKRAN D-K ÜCR'!C8</f>
        <v>0</v>
      </c>
      <c r="C13" s="32">
        <v>30</v>
      </c>
      <c r="D13" s="33">
        <f>'ILK EKRAN D-K ÜCR'!N8</f>
        <v>0</v>
      </c>
      <c r="E13" s="33">
        <f>'ILK EKRAN D-K ÜCR'!O8</f>
        <v>0</v>
      </c>
      <c r="F13" s="32">
        <f t="shared" si="0"/>
        <v>0</v>
      </c>
      <c r="G13" s="32">
        <f t="shared" si="1"/>
        <v>0</v>
      </c>
      <c r="H13" s="31">
        <f t="shared" si="2"/>
        <v>0</v>
      </c>
    </row>
    <row r="14" spans="1:12" s="8" customFormat="1" ht="20.100000000000001" customHeight="1" x14ac:dyDescent="0.25">
      <c r="A14" s="120" t="str">
        <f>'ILK EKRAN D-K ÜCR'!B9</f>
        <v>Personel  Ad Soyad</v>
      </c>
      <c r="B14" s="121">
        <f>'ILK EKRAN D-K ÜCR'!C9</f>
        <v>0</v>
      </c>
      <c r="C14" s="32">
        <v>30</v>
      </c>
      <c r="D14" s="33">
        <f>'ILK EKRAN D-K ÜCR'!N9</f>
        <v>0</v>
      </c>
      <c r="E14" s="33">
        <f>'ILK EKRAN D-K ÜCR'!O9</f>
        <v>0</v>
      </c>
      <c r="F14" s="32">
        <f t="shared" si="0"/>
        <v>0</v>
      </c>
      <c r="G14" s="32">
        <f t="shared" si="1"/>
        <v>0</v>
      </c>
      <c r="H14" s="31">
        <f t="shared" si="2"/>
        <v>0</v>
      </c>
    </row>
    <row r="15" spans="1:12" s="8" customFormat="1" ht="20.100000000000001" customHeight="1" x14ac:dyDescent="0.25">
      <c r="A15" s="120" t="str">
        <f>'ILK EKRAN D-K ÜCR'!B10</f>
        <v>Personel  Ad Soyad</v>
      </c>
      <c r="B15" s="121">
        <f>'ILK EKRAN D-K ÜCR'!C10</f>
        <v>0</v>
      </c>
      <c r="C15" s="32">
        <v>30</v>
      </c>
      <c r="D15" s="33">
        <f>'ILK EKRAN D-K ÜCR'!N10</f>
        <v>0</v>
      </c>
      <c r="E15" s="33">
        <f>'ILK EKRAN D-K ÜCR'!O10</f>
        <v>0</v>
      </c>
      <c r="F15" s="32">
        <f t="shared" si="0"/>
        <v>0</v>
      </c>
      <c r="G15" s="32">
        <f t="shared" si="1"/>
        <v>0</v>
      </c>
      <c r="H15" s="31">
        <f t="shared" si="2"/>
        <v>0</v>
      </c>
    </row>
    <row r="16" spans="1:12" s="8" customFormat="1" ht="20.100000000000001" customHeight="1" x14ac:dyDescent="0.25">
      <c r="A16" s="120" t="str">
        <f>'ILK EKRAN D-K ÜCR'!B11</f>
        <v>Personel  Ad Soyad</v>
      </c>
      <c r="B16" s="121">
        <f>'ILK EKRAN D-K ÜCR'!C11</f>
        <v>0</v>
      </c>
      <c r="C16" s="32">
        <v>30</v>
      </c>
      <c r="D16" s="33">
        <f>'ILK EKRAN D-K ÜCR'!N11</f>
        <v>0</v>
      </c>
      <c r="E16" s="33">
        <f>'ILK EKRAN D-K ÜCR'!O11</f>
        <v>0</v>
      </c>
      <c r="F16" s="32">
        <f t="shared" si="0"/>
        <v>0</v>
      </c>
      <c r="G16" s="32">
        <f t="shared" si="1"/>
        <v>0</v>
      </c>
      <c r="H16" s="31">
        <f t="shared" si="2"/>
        <v>0</v>
      </c>
    </row>
    <row r="17" spans="1:8" s="8" customFormat="1" ht="20.100000000000001" customHeight="1" x14ac:dyDescent="0.25">
      <c r="A17" s="120" t="str">
        <f>'ILK EKRAN D-K ÜCR'!B12</f>
        <v>Personel  Ad Soyad</v>
      </c>
      <c r="B17" s="121">
        <f>'ILK EKRAN D-K ÜCR'!C12</f>
        <v>0</v>
      </c>
      <c r="C17" s="32">
        <v>30</v>
      </c>
      <c r="D17" s="33">
        <f>'ILK EKRAN D-K ÜCR'!N12</f>
        <v>0</v>
      </c>
      <c r="E17" s="33">
        <f>'ILK EKRAN D-K ÜCR'!O12</f>
        <v>0</v>
      </c>
      <c r="F17" s="32">
        <f t="shared" si="0"/>
        <v>0</v>
      </c>
      <c r="G17" s="32">
        <f t="shared" si="1"/>
        <v>0</v>
      </c>
      <c r="H17" s="31">
        <f t="shared" si="2"/>
        <v>0</v>
      </c>
    </row>
    <row r="18" spans="1:8" s="8" customFormat="1" ht="20.100000000000001" customHeight="1" x14ac:dyDescent="0.25">
      <c r="A18" s="120" t="str">
        <f>'ILK EKRAN D-K ÜCR'!B13</f>
        <v>Personel  Ad Soyad</v>
      </c>
      <c r="B18" s="121">
        <f>'ILK EKRAN D-K ÜCR'!C13</f>
        <v>0</v>
      </c>
      <c r="C18" s="32">
        <v>30</v>
      </c>
      <c r="D18" s="33">
        <f>'ILK EKRAN D-K ÜCR'!N13</f>
        <v>0</v>
      </c>
      <c r="E18" s="33">
        <f>'ILK EKRAN D-K ÜCR'!O13</f>
        <v>0</v>
      </c>
      <c r="F18" s="32">
        <f t="shared" si="0"/>
        <v>0</v>
      </c>
      <c r="G18" s="32">
        <f t="shared" si="1"/>
        <v>0</v>
      </c>
      <c r="H18" s="31">
        <f t="shared" si="2"/>
        <v>0</v>
      </c>
    </row>
    <row r="19" spans="1:8" s="8" customFormat="1" ht="20.100000000000001" customHeight="1" x14ac:dyDescent="0.25">
      <c r="A19" s="120" t="str">
        <f>'ILK EKRAN D-K ÜCR'!B14</f>
        <v>Personel  Ad Soyad</v>
      </c>
      <c r="B19" s="121">
        <f>'ILK EKRAN D-K ÜCR'!C14</f>
        <v>0</v>
      </c>
      <c r="C19" s="32">
        <v>30</v>
      </c>
      <c r="D19" s="33">
        <f>'ILK EKRAN D-K ÜCR'!N14</f>
        <v>0</v>
      </c>
      <c r="E19" s="33">
        <f>'ILK EKRAN D-K ÜCR'!O14</f>
        <v>0</v>
      </c>
      <c r="F19" s="32">
        <f t="shared" si="0"/>
        <v>0</v>
      </c>
      <c r="G19" s="32">
        <f t="shared" si="1"/>
        <v>0</v>
      </c>
      <c r="H19" s="31">
        <f t="shared" si="2"/>
        <v>0</v>
      </c>
    </row>
    <row r="20" spans="1:8" s="8" customFormat="1" ht="20.100000000000001" customHeight="1" x14ac:dyDescent="0.25">
      <c r="A20" s="120" t="str">
        <f>'ILK EKRAN D-K ÜCR'!B15</f>
        <v>Personel  Ad Soyad</v>
      </c>
      <c r="B20" s="121">
        <f>'ILK EKRAN D-K ÜCR'!C15</f>
        <v>0</v>
      </c>
      <c r="C20" s="32">
        <v>30</v>
      </c>
      <c r="D20" s="33">
        <f>'ILK EKRAN D-K ÜCR'!N15</f>
        <v>0</v>
      </c>
      <c r="E20" s="33">
        <f>'ILK EKRAN D-K ÜCR'!O15</f>
        <v>0</v>
      </c>
      <c r="F20" s="32">
        <f t="shared" si="0"/>
        <v>0</v>
      </c>
      <c r="G20" s="32">
        <f t="shared" si="1"/>
        <v>0</v>
      </c>
      <c r="H20" s="31">
        <f t="shared" si="2"/>
        <v>0</v>
      </c>
    </row>
    <row r="21" spans="1:8" s="8" customFormat="1" ht="20.100000000000001" customHeight="1" x14ac:dyDescent="0.25">
      <c r="A21" s="120" t="str">
        <f>'ILK EKRAN D-K ÜCR'!B16</f>
        <v>Personel  Ad Soyad</v>
      </c>
      <c r="B21" s="121">
        <f>'ILK EKRAN D-K ÜCR'!C16</f>
        <v>0</v>
      </c>
      <c r="C21" s="32">
        <v>30</v>
      </c>
      <c r="D21" s="33">
        <f>'ILK EKRAN D-K ÜCR'!N16</f>
        <v>0</v>
      </c>
      <c r="E21" s="33">
        <f>'ILK EKRAN D-K ÜCR'!O16</f>
        <v>0</v>
      </c>
      <c r="F21" s="32">
        <f t="shared" si="0"/>
        <v>0</v>
      </c>
      <c r="G21" s="32">
        <f t="shared" si="1"/>
        <v>0</v>
      </c>
      <c r="H21" s="31">
        <f t="shared" si="2"/>
        <v>0</v>
      </c>
    </row>
    <row r="22" spans="1:8" s="8" customFormat="1" ht="20.100000000000001" customHeight="1" x14ac:dyDescent="0.25">
      <c r="A22" s="120" t="str">
        <f>'ILK EKRAN D-K ÜCR'!B17</f>
        <v>Personel  Ad Soyad</v>
      </c>
      <c r="B22" s="121">
        <f>'ILK EKRAN D-K ÜCR'!C17</f>
        <v>0</v>
      </c>
      <c r="C22" s="32">
        <v>30</v>
      </c>
      <c r="D22" s="33">
        <f>'ILK EKRAN D-K ÜCR'!N17</f>
        <v>0</v>
      </c>
      <c r="E22" s="33">
        <f>'ILK EKRAN D-K ÜCR'!O17</f>
        <v>0</v>
      </c>
      <c r="F22" s="32">
        <f t="shared" si="0"/>
        <v>0</v>
      </c>
      <c r="G22" s="32">
        <f t="shared" si="1"/>
        <v>0</v>
      </c>
      <c r="H22" s="31">
        <f t="shared" si="2"/>
        <v>0</v>
      </c>
    </row>
    <row r="23" spans="1:8" s="8" customFormat="1" ht="20.100000000000001" customHeight="1" x14ac:dyDescent="0.25">
      <c r="A23" s="120" t="str">
        <f>'ILK EKRAN D-K ÜCR'!B18</f>
        <v>Personel  Ad Soyad</v>
      </c>
      <c r="B23" s="121">
        <f>'ILK EKRAN D-K ÜCR'!C18</f>
        <v>0</v>
      </c>
      <c r="C23" s="32">
        <v>30</v>
      </c>
      <c r="D23" s="33">
        <f>'ILK EKRAN D-K ÜCR'!N18</f>
        <v>0</v>
      </c>
      <c r="E23" s="33">
        <f>'ILK EKRAN D-K ÜCR'!O18</f>
        <v>0</v>
      </c>
      <c r="F23" s="32">
        <f t="shared" si="0"/>
        <v>0</v>
      </c>
      <c r="G23" s="32">
        <f t="shared" si="1"/>
        <v>0</v>
      </c>
      <c r="H23" s="31">
        <f t="shared" si="2"/>
        <v>0</v>
      </c>
    </row>
    <row r="24" spans="1:8" s="8" customFormat="1" ht="20.100000000000001" customHeight="1" x14ac:dyDescent="0.25">
      <c r="A24" s="120" t="str">
        <f>'ILK EKRAN D-K ÜCR'!B19</f>
        <v>Personel  Ad Soyad</v>
      </c>
      <c r="B24" s="121">
        <f>'ILK EKRAN D-K ÜCR'!C19</f>
        <v>0</v>
      </c>
      <c r="C24" s="32">
        <v>30</v>
      </c>
      <c r="D24" s="33">
        <f>'ILK EKRAN D-K ÜCR'!N19</f>
        <v>0</v>
      </c>
      <c r="E24" s="33">
        <f>'ILK EKRAN D-K ÜCR'!O19</f>
        <v>0</v>
      </c>
      <c r="F24" s="32">
        <f t="shared" si="0"/>
        <v>0</v>
      </c>
      <c r="G24" s="32">
        <f t="shared" si="1"/>
        <v>0</v>
      </c>
      <c r="H24" s="31">
        <f t="shared" si="2"/>
        <v>0</v>
      </c>
    </row>
    <row r="25" spans="1:8" s="8" customFormat="1" ht="20.100000000000001" customHeight="1" x14ac:dyDescent="0.25">
      <c r="A25" s="120" t="str">
        <f>'ILK EKRAN D-K ÜCR'!B20</f>
        <v>Personel  Ad Soyad</v>
      </c>
      <c r="B25" s="121">
        <f>'ILK EKRAN D-K ÜCR'!C20</f>
        <v>0</v>
      </c>
      <c r="C25" s="32">
        <v>30</v>
      </c>
      <c r="D25" s="33">
        <f>'ILK EKRAN D-K ÜCR'!N20</f>
        <v>0</v>
      </c>
      <c r="E25" s="33">
        <f>'ILK EKRAN D-K ÜCR'!O20</f>
        <v>0</v>
      </c>
      <c r="F25" s="32">
        <f t="shared" si="0"/>
        <v>0</v>
      </c>
      <c r="G25" s="32">
        <f t="shared" si="1"/>
        <v>0</v>
      </c>
      <c r="H25" s="31">
        <f t="shared" si="2"/>
        <v>0</v>
      </c>
    </row>
    <row r="26" spans="1:8" s="8" customFormat="1" ht="20.100000000000001" customHeight="1" x14ac:dyDescent="0.25">
      <c r="A26" s="120" t="str">
        <f>'ILK EKRAN D-K ÜCR'!B21</f>
        <v>Personel  Ad Soyad</v>
      </c>
      <c r="B26" s="121">
        <f>'ILK EKRAN D-K ÜCR'!C21</f>
        <v>0</v>
      </c>
      <c r="C26" s="32">
        <v>30</v>
      </c>
      <c r="D26" s="33">
        <f>'ILK EKRAN D-K ÜCR'!N21</f>
        <v>0</v>
      </c>
      <c r="E26" s="33">
        <f>'ILK EKRAN D-K ÜCR'!O21</f>
        <v>0</v>
      </c>
      <c r="F26" s="32">
        <f t="shared" si="0"/>
        <v>0</v>
      </c>
      <c r="G26" s="32">
        <f t="shared" si="1"/>
        <v>0</v>
      </c>
      <c r="H26" s="31">
        <f t="shared" si="2"/>
        <v>0</v>
      </c>
    </row>
    <row r="27" spans="1:8" s="8" customFormat="1" ht="20.100000000000001" customHeight="1" x14ac:dyDescent="0.25">
      <c r="A27" s="120" t="str">
        <f>'ILK EKRAN D-K ÜCR'!B22</f>
        <v>Personel  Ad Soyad</v>
      </c>
      <c r="B27" s="121">
        <f>'ILK EKRAN D-K ÜCR'!C22</f>
        <v>0</v>
      </c>
      <c r="C27" s="32">
        <v>30</v>
      </c>
      <c r="D27" s="33">
        <f>'ILK EKRAN D-K ÜCR'!N22</f>
        <v>0</v>
      </c>
      <c r="E27" s="33">
        <f>'ILK EKRAN D-K ÜCR'!O22</f>
        <v>0</v>
      </c>
      <c r="F27" s="32">
        <f t="shared" si="0"/>
        <v>0</v>
      </c>
      <c r="G27" s="32">
        <f t="shared" si="1"/>
        <v>0</v>
      </c>
      <c r="H27" s="31">
        <f t="shared" si="2"/>
        <v>0</v>
      </c>
    </row>
    <row r="28" spans="1:8" s="8" customFormat="1" ht="20.100000000000001" customHeight="1" x14ac:dyDescent="0.25">
      <c r="A28" s="120" t="str">
        <f>'ILK EKRAN D-K ÜCR'!B23</f>
        <v>Personel  Ad Soyad</v>
      </c>
      <c r="B28" s="121">
        <f>'ILK EKRAN D-K ÜCR'!C23</f>
        <v>0</v>
      </c>
      <c r="C28" s="32">
        <v>30</v>
      </c>
      <c r="D28" s="33">
        <f>'ILK EKRAN D-K ÜCR'!N23</f>
        <v>0</v>
      </c>
      <c r="E28" s="33">
        <f>'ILK EKRAN D-K ÜCR'!O23</f>
        <v>0</v>
      </c>
      <c r="F28" s="32">
        <f t="shared" si="0"/>
        <v>0</v>
      </c>
      <c r="G28" s="32">
        <f t="shared" si="1"/>
        <v>0</v>
      </c>
      <c r="H28" s="31">
        <f t="shared" si="2"/>
        <v>0</v>
      </c>
    </row>
    <row r="29" spans="1:8" s="8" customFormat="1" ht="20.100000000000001" customHeight="1" x14ac:dyDescent="0.25">
      <c r="A29" s="120" t="str">
        <f>'ILK EKRAN D-K ÜCR'!B24</f>
        <v>Personel  Ad Soyad</v>
      </c>
      <c r="B29" s="121">
        <f>'ILK EKRAN D-K ÜCR'!C24</f>
        <v>0</v>
      </c>
      <c r="C29" s="32">
        <v>30</v>
      </c>
      <c r="D29" s="33">
        <f>'ILK EKRAN D-K ÜCR'!N24</f>
        <v>0</v>
      </c>
      <c r="E29" s="33">
        <f>'ILK EKRAN D-K ÜCR'!O24</f>
        <v>0</v>
      </c>
      <c r="F29" s="32">
        <f t="shared" si="0"/>
        <v>0</v>
      </c>
      <c r="G29" s="32">
        <f t="shared" si="1"/>
        <v>0</v>
      </c>
      <c r="H29" s="31">
        <f t="shared" si="2"/>
        <v>0</v>
      </c>
    </row>
    <row r="30" spans="1:8" s="8" customFormat="1" ht="20.100000000000001" customHeight="1" x14ac:dyDescent="0.25">
      <c r="A30" s="120" t="str">
        <f>'ILK EKRAN D-K ÜCR'!B25</f>
        <v>Personel  Ad Soyad</v>
      </c>
      <c r="B30" s="121">
        <f>'ILK EKRAN D-K ÜCR'!C25</f>
        <v>0</v>
      </c>
      <c r="C30" s="32">
        <v>30</v>
      </c>
      <c r="D30" s="33">
        <f>'ILK EKRAN D-K ÜCR'!N25</f>
        <v>0</v>
      </c>
      <c r="E30" s="33">
        <f>'ILK EKRAN D-K ÜCR'!O25</f>
        <v>0</v>
      </c>
      <c r="F30" s="32">
        <f t="shared" si="0"/>
        <v>0</v>
      </c>
      <c r="G30" s="32">
        <f t="shared" si="1"/>
        <v>0</v>
      </c>
      <c r="H30" s="31">
        <f t="shared" si="2"/>
        <v>0</v>
      </c>
    </row>
    <row r="31" spans="1:8" s="8" customFormat="1" ht="20.100000000000001" customHeight="1" x14ac:dyDescent="0.25">
      <c r="A31" s="54"/>
      <c r="B31" s="54"/>
      <c r="C31" s="36">
        <f>SUM(C11:C30)</f>
        <v>600</v>
      </c>
      <c r="D31" s="36">
        <f>SUM(D11:D30)</f>
        <v>2843.38</v>
      </c>
      <c r="E31" s="36">
        <f>SUM(E11:E30)</f>
        <v>3758.4</v>
      </c>
      <c r="F31" s="36">
        <f>SUM(F11:F30)</f>
        <v>85301.4</v>
      </c>
      <c r="G31" s="36">
        <f>SUM(G11:G30)</f>
        <v>112752</v>
      </c>
      <c r="H31" s="36">
        <f>SUM(H11:H30)</f>
        <v>27450.6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K31"/>
  <sheetViews>
    <sheetView workbookViewId="0">
      <pane xSplit="15" ySplit="30" topLeftCell="P31" activePane="bottomRight" state="frozen"/>
      <selection pane="topRight" activeCell="P1" sqref="P1"/>
      <selection pane="bottomLeft" activeCell="A20" sqref="A20"/>
      <selection pane="bottomRight" activeCell="F11" sqref="F11"/>
    </sheetView>
  </sheetViews>
  <sheetFormatPr defaultRowHeight="15" x14ac:dyDescent="0.25"/>
  <cols>
    <col min="1" max="1" width="19.28515625" customWidth="1"/>
    <col min="2" max="2" width="14" customWidth="1"/>
    <col min="3" max="10" width="9.42578125" bestFit="1" customWidth="1"/>
    <col min="11" max="13" width="10.5703125" bestFit="1" customWidth="1"/>
    <col min="14" max="14" width="9.140625" customWidth="1"/>
    <col min="15" max="15" width="9.7109375" customWidth="1"/>
    <col min="16" max="18" width="9.42578125" bestFit="1" customWidth="1"/>
    <col min="19" max="20" width="10.140625" bestFit="1" customWidth="1"/>
    <col min="21" max="21" width="12.42578125" customWidth="1"/>
    <col min="22" max="22" width="12.7109375" bestFit="1" customWidth="1"/>
    <col min="23" max="23" width="13.140625" customWidth="1"/>
    <col min="24" max="24" width="12.85546875" customWidth="1"/>
    <col min="25" max="25" width="15" customWidth="1"/>
    <col min="26" max="26" width="12.42578125" customWidth="1"/>
    <col min="27" max="27" width="11.5703125" customWidth="1"/>
    <col min="28" max="28" width="11.42578125" bestFit="1" customWidth="1"/>
    <col min="29" max="29" width="12.5703125" customWidth="1"/>
    <col min="30" max="30" width="11.7109375" customWidth="1"/>
    <col min="31" max="31" width="10.7109375" customWidth="1"/>
    <col min="32" max="32" width="9.28515625" customWidth="1"/>
    <col min="33" max="33" width="10.140625" bestFit="1" customWidth="1"/>
    <col min="34" max="34" width="10.5703125" customWidth="1"/>
    <col min="35" max="35" width="11.42578125" customWidth="1"/>
    <col min="36" max="37" width="12.140625" customWidth="1"/>
    <col min="38" max="39" width="11.28515625" customWidth="1"/>
    <col min="40" max="40" width="9.42578125" bestFit="1" customWidth="1"/>
    <col min="41" max="45" width="9.28515625" customWidth="1"/>
    <col min="46" max="46" width="9.7109375" bestFit="1" customWidth="1"/>
    <col min="47" max="49" width="9.28515625" customWidth="1"/>
    <col min="50" max="51" width="13.85546875" customWidth="1"/>
    <col min="52" max="52" width="12.140625" bestFit="1" customWidth="1"/>
    <col min="53" max="79" width="9.28515625" customWidth="1"/>
    <col min="80" max="81" width="11.42578125" style="14" bestFit="1" customWidth="1"/>
    <col min="82" max="83" width="11.42578125" bestFit="1" customWidth="1"/>
    <col min="84" max="84" width="12.7109375" bestFit="1" customWidth="1"/>
    <col min="85" max="85" width="11.42578125" bestFit="1" customWidth="1"/>
    <col min="86" max="87" width="11.28515625" bestFit="1" customWidth="1"/>
    <col min="88" max="88" width="12.5703125" customWidth="1"/>
    <col min="89" max="89" width="13.85546875" customWidth="1"/>
  </cols>
  <sheetData>
    <row r="1" spans="1:89" s="7" customFormat="1" ht="18.75" customHeight="1" x14ac:dyDescent="0.25">
      <c r="A1" s="4" t="s">
        <v>4</v>
      </c>
      <c r="B1" s="111">
        <v>182.81</v>
      </c>
      <c r="C1" s="111">
        <v>235.02</v>
      </c>
      <c r="D1" s="6"/>
      <c r="E1" s="4"/>
      <c r="F1" s="134" t="s">
        <v>109</v>
      </c>
      <c r="G1" s="135"/>
      <c r="H1" s="135"/>
      <c r="I1" s="135"/>
      <c r="J1" s="135"/>
      <c r="K1" s="135"/>
      <c r="L1" s="135"/>
      <c r="M1" s="135"/>
      <c r="N1" s="1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11"/>
      <c r="CC1" s="11"/>
      <c r="CD1" s="5"/>
      <c r="CE1" s="5"/>
      <c r="CF1" s="5"/>
      <c r="CG1" s="5"/>
    </row>
    <row r="2" spans="1:89" s="8" customFormat="1" ht="12.75" customHeight="1" x14ac:dyDescent="0.2">
      <c r="F2" s="135"/>
      <c r="G2" s="135"/>
      <c r="H2" s="135"/>
      <c r="I2" s="135"/>
      <c r="J2" s="135"/>
      <c r="K2" s="135"/>
      <c r="L2" s="135"/>
      <c r="M2" s="135"/>
      <c r="N2" s="135"/>
      <c r="CB2" s="12"/>
      <c r="CC2" s="12"/>
    </row>
    <row r="3" spans="1:89" s="8" customFormat="1" ht="12.75" customHeight="1" x14ac:dyDescent="0.2">
      <c r="A3" s="9"/>
      <c r="B3" s="10"/>
      <c r="C3" s="10"/>
      <c r="D3" s="10"/>
      <c r="E3" s="10"/>
      <c r="F3" s="135"/>
      <c r="G3" s="135"/>
      <c r="H3" s="135"/>
      <c r="I3" s="135"/>
      <c r="J3" s="135"/>
      <c r="K3" s="135"/>
      <c r="L3" s="135"/>
      <c r="M3" s="135"/>
      <c r="N3" s="135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3"/>
      <c r="CC3" s="13"/>
      <c r="CD3" s="10"/>
      <c r="CE3" s="10"/>
      <c r="CF3" s="10"/>
      <c r="CG3" s="10"/>
    </row>
    <row r="4" spans="1:89" s="8" customFormat="1" ht="12.7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3"/>
      <c r="CC4" s="13"/>
      <c r="CD4" s="10"/>
      <c r="CE4" s="10"/>
      <c r="CF4" s="10"/>
      <c r="CG4" s="10"/>
    </row>
    <row r="5" spans="1:89" s="8" customFormat="1" ht="12.75" customHeight="1" x14ac:dyDescent="0.2">
      <c r="A5" s="9"/>
      <c r="B5" s="10"/>
      <c r="C5" s="10"/>
      <c r="D5" s="10"/>
      <c r="E5" s="140" t="s">
        <v>110</v>
      </c>
      <c r="F5" s="140"/>
      <c r="G5" s="140"/>
      <c r="H5" s="140"/>
      <c r="I5" s="140"/>
      <c r="J5" s="140"/>
      <c r="K5" s="140"/>
      <c r="L5" s="140"/>
      <c r="M5" s="14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3"/>
      <c r="CC5" s="13"/>
      <c r="CD5" s="10"/>
      <c r="CE5" s="10"/>
      <c r="CF5" s="10"/>
      <c r="CG5" s="10"/>
    </row>
    <row r="6" spans="1:89" s="8" customFormat="1" ht="12.75" customHeight="1" x14ac:dyDescent="0.2">
      <c r="A6" s="9"/>
      <c r="B6" s="10"/>
      <c r="C6" s="10"/>
      <c r="D6" s="10"/>
      <c r="E6" s="140"/>
      <c r="F6" s="140"/>
      <c r="G6" s="140"/>
      <c r="H6" s="140"/>
      <c r="I6" s="140"/>
      <c r="J6" s="140"/>
      <c r="K6" s="140"/>
      <c r="L6" s="140"/>
      <c r="M6" s="140"/>
      <c r="N6" s="62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3"/>
      <c r="CC6" s="13"/>
      <c r="CD6" s="10"/>
      <c r="CE6" s="10"/>
      <c r="CF6" s="10"/>
      <c r="CG6" s="10"/>
    </row>
    <row r="7" spans="1:89" s="8" customFormat="1" ht="12.75" customHeight="1" x14ac:dyDescent="0.2">
      <c r="A7" s="9"/>
      <c r="B7" s="10"/>
      <c r="C7" s="10"/>
      <c r="D7" s="10"/>
      <c r="E7" s="140"/>
      <c r="F7" s="140"/>
      <c r="G7" s="140"/>
      <c r="H7" s="140"/>
      <c r="I7" s="140"/>
      <c r="J7" s="140"/>
      <c r="K7" s="140"/>
      <c r="L7" s="140"/>
      <c r="M7" s="140"/>
      <c r="N7" s="62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3"/>
      <c r="CC7" s="13"/>
      <c r="CD7" s="10"/>
      <c r="CE7" s="10"/>
      <c r="CF7" s="10"/>
      <c r="CG7" s="10"/>
    </row>
    <row r="8" spans="1:89" s="8" customFormat="1" ht="12.75" customHeight="1" x14ac:dyDescent="0.2">
      <c r="A8" s="9"/>
      <c r="B8" s="10"/>
      <c r="C8" s="10"/>
      <c r="D8" s="10"/>
      <c r="E8" s="62"/>
      <c r="F8" s="62"/>
      <c r="G8" s="62"/>
      <c r="H8" s="62"/>
      <c r="I8" s="62"/>
      <c r="J8" s="62"/>
      <c r="K8" s="62"/>
      <c r="L8" s="62"/>
      <c r="M8" s="62"/>
      <c r="N8" s="6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3"/>
      <c r="CC8" s="13"/>
      <c r="CD8" s="10"/>
      <c r="CE8" s="10"/>
      <c r="CF8" s="10"/>
      <c r="CG8" s="10"/>
    </row>
    <row r="9" spans="1:89" s="8" customFormat="1" ht="12.75" customHeight="1" x14ac:dyDescent="0.2">
      <c r="A9" s="9"/>
      <c r="B9" s="10"/>
      <c r="C9" s="97" t="s">
        <v>132</v>
      </c>
      <c r="D9" s="97" t="s">
        <v>132</v>
      </c>
      <c r="E9" s="97" t="s">
        <v>132</v>
      </c>
      <c r="F9" s="97" t="s">
        <v>132</v>
      </c>
      <c r="G9" s="10"/>
      <c r="H9" s="10"/>
      <c r="I9" s="10"/>
      <c r="J9" s="97" t="s">
        <v>132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97" t="s">
        <v>132</v>
      </c>
      <c r="V9" s="10"/>
      <c r="W9" s="10"/>
      <c r="X9" s="97" t="s">
        <v>132</v>
      </c>
      <c r="Y9" s="10"/>
      <c r="Z9" s="10"/>
      <c r="AA9" s="97" t="s">
        <v>132</v>
      </c>
      <c r="AB9" s="10"/>
      <c r="AC9" s="10"/>
      <c r="AD9" s="10"/>
      <c r="AE9" s="97" t="s">
        <v>132</v>
      </c>
      <c r="AF9" s="10"/>
      <c r="AG9" s="10"/>
      <c r="AH9" s="10"/>
      <c r="AI9" s="97" t="s">
        <v>132</v>
      </c>
      <c r="AJ9" s="10"/>
      <c r="AK9" s="10"/>
      <c r="AL9" s="97" t="s">
        <v>132</v>
      </c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97" t="s">
        <v>132</v>
      </c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3"/>
      <c r="CC9" s="13"/>
      <c r="CD9" s="10"/>
      <c r="CE9" s="10"/>
      <c r="CF9" s="10"/>
      <c r="CG9" s="10"/>
      <c r="CH9" s="97" t="s">
        <v>132</v>
      </c>
    </row>
    <row r="10" spans="1:89" s="8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9</v>
      </c>
      <c r="E10" s="48" t="s">
        <v>10</v>
      </c>
      <c r="F10" s="48" t="s">
        <v>11</v>
      </c>
      <c r="G10" s="48" t="s">
        <v>12</v>
      </c>
      <c r="H10" s="48" t="s">
        <v>13</v>
      </c>
      <c r="I10" s="48" t="s">
        <v>14</v>
      </c>
      <c r="J10" s="48" t="s">
        <v>15</v>
      </c>
      <c r="K10" s="48" t="s">
        <v>16</v>
      </c>
      <c r="L10" s="48" t="s">
        <v>17</v>
      </c>
      <c r="M10" s="48" t="s">
        <v>18</v>
      </c>
      <c r="N10" s="48" t="s">
        <v>19</v>
      </c>
      <c r="O10" s="48" t="s">
        <v>20</v>
      </c>
      <c r="P10" s="48" t="s">
        <v>21</v>
      </c>
      <c r="Q10" s="48" t="s">
        <v>22</v>
      </c>
      <c r="R10" s="48" t="s">
        <v>23</v>
      </c>
      <c r="S10" s="48" t="s">
        <v>78</v>
      </c>
      <c r="T10" s="63" t="s">
        <v>79</v>
      </c>
      <c r="U10" s="48" t="s">
        <v>156</v>
      </c>
      <c r="V10" s="63" t="s">
        <v>138</v>
      </c>
      <c r="W10" s="50" t="s">
        <v>25</v>
      </c>
      <c r="X10" s="48" t="s">
        <v>141</v>
      </c>
      <c r="Y10" s="63" t="s">
        <v>101</v>
      </c>
      <c r="Z10" s="51" t="s">
        <v>26</v>
      </c>
      <c r="AA10" s="48" t="s">
        <v>27</v>
      </c>
      <c r="AB10" s="63" t="s">
        <v>27</v>
      </c>
      <c r="AC10" s="51" t="s">
        <v>28</v>
      </c>
      <c r="AD10" s="64" t="s">
        <v>145</v>
      </c>
      <c r="AE10" s="48" t="s">
        <v>151</v>
      </c>
      <c r="AF10" s="64" t="s">
        <v>116</v>
      </c>
      <c r="AG10" s="63" t="s">
        <v>157</v>
      </c>
      <c r="AH10" s="51" t="s">
        <v>30</v>
      </c>
      <c r="AI10" s="48" t="s">
        <v>140</v>
      </c>
      <c r="AJ10" s="63" t="s">
        <v>104</v>
      </c>
      <c r="AK10" s="51" t="s">
        <v>32</v>
      </c>
      <c r="AL10" s="48" t="s">
        <v>88</v>
      </c>
      <c r="AM10" s="63" t="s">
        <v>89</v>
      </c>
      <c r="AN10" s="51" t="s">
        <v>34</v>
      </c>
      <c r="AO10" s="48" t="s">
        <v>152</v>
      </c>
      <c r="AP10" s="63" t="s">
        <v>146</v>
      </c>
      <c r="AQ10" s="51" t="s">
        <v>36</v>
      </c>
      <c r="AR10" s="48" t="s">
        <v>147</v>
      </c>
      <c r="AS10" s="63" t="s">
        <v>148</v>
      </c>
      <c r="AT10" s="51" t="s">
        <v>38</v>
      </c>
      <c r="AU10" s="48" t="s">
        <v>149</v>
      </c>
      <c r="AV10" s="63" t="s">
        <v>158</v>
      </c>
      <c r="AW10" s="51" t="s">
        <v>40</v>
      </c>
      <c r="AX10" s="48" t="s">
        <v>41</v>
      </c>
      <c r="AY10" s="63" t="s">
        <v>41</v>
      </c>
      <c r="AZ10" s="51" t="s">
        <v>42</v>
      </c>
      <c r="BA10" s="48" t="s">
        <v>154</v>
      </c>
      <c r="BB10" s="63" t="s">
        <v>43</v>
      </c>
      <c r="BC10" s="51" t="s">
        <v>44</v>
      </c>
      <c r="BD10" s="48" t="s">
        <v>45</v>
      </c>
      <c r="BE10" s="63" t="s">
        <v>45</v>
      </c>
      <c r="BF10" s="51" t="s">
        <v>46</v>
      </c>
      <c r="BG10" s="48" t="s">
        <v>47</v>
      </c>
      <c r="BH10" s="63" t="s">
        <v>47</v>
      </c>
      <c r="BI10" s="51" t="s">
        <v>48</v>
      </c>
      <c r="BJ10" s="48" t="s">
        <v>49</v>
      </c>
      <c r="BK10" s="63" t="s">
        <v>49</v>
      </c>
      <c r="BL10" s="51" t="s">
        <v>50</v>
      </c>
      <c r="BM10" s="48" t="s">
        <v>51</v>
      </c>
      <c r="BN10" s="63" t="s">
        <v>51</v>
      </c>
      <c r="BO10" s="51" t="s">
        <v>52</v>
      </c>
      <c r="BP10" s="48" t="s">
        <v>53</v>
      </c>
      <c r="BQ10" s="63" t="s">
        <v>53</v>
      </c>
      <c r="BR10" s="51" t="s">
        <v>54</v>
      </c>
      <c r="BS10" s="48" t="s">
        <v>55</v>
      </c>
      <c r="BT10" s="63" t="s">
        <v>55</v>
      </c>
      <c r="BU10" s="51" t="s">
        <v>56</v>
      </c>
      <c r="BV10" s="48" t="s">
        <v>57</v>
      </c>
      <c r="BW10" s="63" t="s">
        <v>57</v>
      </c>
      <c r="BX10" s="51" t="s">
        <v>58</v>
      </c>
      <c r="BY10" s="48" t="s">
        <v>59</v>
      </c>
      <c r="BZ10" s="63" t="s">
        <v>59</v>
      </c>
      <c r="CA10" s="51" t="s">
        <v>60</v>
      </c>
      <c r="CB10" s="94" t="s">
        <v>64</v>
      </c>
      <c r="CC10" s="63" t="s">
        <v>65</v>
      </c>
      <c r="CD10" s="51" t="s">
        <v>67</v>
      </c>
      <c r="CE10" s="48" t="s">
        <v>66</v>
      </c>
      <c r="CF10" s="63" t="s">
        <v>69</v>
      </c>
      <c r="CG10" s="51" t="s">
        <v>68</v>
      </c>
      <c r="CH10" s="65" t="s">
        <v>61</v>
      </c>
      <c r="CI10" s="66" t="s">
        <v>61</v>
      </c>
      <c r="CJ10" s="67" t="s">
        <v>62</v>
      </c>
      <c r="CK10" s="68" t="s">
        <v>73</v>
      </c>
    </row>
    <row r="11" spans="1:89" s="8" customFormat="1" ht="20.100000000000001" customHeight="1" x14ac:dyDescent="0.25">
      <c r="A11" s="117" t="str">
        <f>'ILK EKRAN D-K ÜCR'!B6</f>
        <v>Personel  Ad Soyad</v>
      </c>
      <c r="B11" s="117" t="str">
        <f>'ILK EKRAN D-K ÜCR'!C6</f>
        <v>Güvenlik</v>
      </c>
      <c r="C11" s="32">
        <v>30</v>
      </c>
      <c r="D11" s="32">
        <f>C11-E11-F11-G11-H11-I11-J11</f>
        <v>24</v>
      </c>
      <c r="E11" s="32">
        <v>4</v>
      </c>
      <c r="F11" s="32">
        <v>0</v>
      </c>
      <c r="G11" s="32"/>
      <c r="H11" s="32"/>
      <c r="I11" s="32"/>
      <c r="J11" s="32">
        <v>2</v>
      </c>
      <c r="K11" s="32"/>
      <c r="L11" s="32"/>
      <c r="M11" s="32"/>
      <c r="N11" s="32"/>
      <c r="O11" s="32"/>
      <c r="P11" s="32"/>
      <c r="Q11" s="32"/>
      <c r="R11" s="32"/>
      <c r="S11" s="33">
        <f>'ILK EKRAN D-K ÜCR'!N6</f>
        <v>1428.48</v>
      </c>
      <c r="T11" s="33">
        <f>'ILK EKRAN D-K ÜCR'!O6</f>
        <v>1887.93</v>
      </c>
      <c r="U11" s="32">
        <f>S11*C11</f>
        <v>42854.400000000001</v>
      </c>
      <c r="V11" s="32">
        <f>C11*T11</f>
        <v>56637.9</v>
      </c>
      <c r="W11" s="31">
        <f>V11-U11</f>
        <v>13783.5</v>
      </c>
      <c r="X11" s="32">
        <f>(C11-E11-H11)*$B$1</f>
        <v>4753.0600000000004</v>
      </c>
      <c r="Y11" s="32">
        <f>(C11-E11-H11)*$C$1</f>
        <v>6110.52</v>
      </c>
      <c r="Z11" s="31">
        <f>Y11-X11</f>
        <v>1357.46</v>
      </c>
      <c r="AA11" s="32">
        <v>3093.57</v>
      </c>
      <c r="AB11" s="32">
        <v>3977.2</v>
      </c>
      <c r="AC11" s="31">
        <f>AB11-AA11</f>
        <v>883.63</v>
      </c>
      <c r="AD11" s="33">
        <v>11.89</v>
      </c>
      <c r="AE11" s="32">
        <f>(C11-E11-F11-G11-H11-I11-J11+K11+L11+M11)*AD11</f>
        <v>285.36</v>
      </c>
      <c r="AF11" s="33">
        <v>15.28</v>
      </c>
      <c r="AG11" s="33">
        <f>(C11-E11-F11-G11-H11-I11-J11+K11+L11+M11)*AF11</f>
        <v>366.72</v>
      </c>
      <c r="AH11" s="34">
        <f>AG11-AE11</f>
        <v>81.36</v>
      </c>
      <c r="AI11" s="32">
        <f>U11*0.15</f>
        <v>6428.16</v>
      </c>
      <c r="AJ11" s="32">
        <f>V11*0.22</f>
        <v>12460.34</v>
      </c>
      <c r="AK11" s="31">
        <f>AJ11-AI11</f>
        <v>6032.18</v>
      </c>
      <c r="AL11" s="32">
        <f>15*7</f>
        <v>105</v>
      </c>
      <c r="AM11" s="32">
        <f>19.28*7</f>
        <v>134.96</v>
      </c>
      <c r="AN11" s="31">
        <f>AM11-AL11</f>
        <v>29.96</v>
      </c>
      <c r="AO11" s="40">
        <v>0</v>
      </c>
      <c r="AP11" s="32"/>
      <c r="AQ11" s="31">
        <f>AP11-AO11</f>
        <v>0</v>
      </c>
      <c r="AR11" s="32">
        <v>0</v>
      </c>
      <c r="AS11" s="32"/>
      <c r="AT11" s="31">
        <f>AS11-AR11</f>
        <v>0</v>
      </c>
      <c r="AU11" s="32">
        <v>0</v>
      </c>
      <c r="AV11" s="32"/>
      <c r="AW11" s="31">
        <f>AV11-AU11</f>
        <v>0</v>
      </c>
      <c r="AX11" s="40">
        <v>7119.31</v>
      </c>
      <c r="AY11" s="32">
        <v>9152.81</v>
      </c>
      <c r="AZ11" s="31">
        <f>AY11-AX11</f>
        <v>2033.5</v>
      </c>
      <c r="BA11" s="32">
        <v>0</v>
      </c>
      <c r="BB11" s="32"/>
      <c r="BC11" s="31">
        <f>BB11-BA11</f>
        <v>0</v>
      </c>
      <c r="BD11" s="32">
        <f>((S11/7.5)*1.75)*N11</f>
        <v>0</v>
      </c>
      <c r="BE11" s="32">
        <f>((T11/7.5)*1.75)*N11</f>
        <v>0</v>
      </c>
      <c r="BF11" s="31">
        <f>BE11-BD11</f>
        <v>0</v>
      </c>
      <c r="BG11" s="32">
        <f>(((S11*3)/7.5)*O11)</f>
        <v>0</v>
      </c>
      <c r="BH11" s="32">
        <f>(((T11*3)/7.5)*O11)</f>
        <v>0</v>
      </c>
      <c r="BI11" s="31">
        <f>BH11-BG11</f>
        <v>0</v>
      </c>
      <c r="BJ11" s="32">
        <f>(((S11*3)/7.5)*P11)</f>
        <v>0</v>
      </c>
      <c r="BK11" s="32">
        <f>(((T11*3)/7.5)*P11)</f>
        <v>0</v>
      </c>
      <c r="BL11" s="31">
        <f>BK11-BJ11</f>
        <v>0</v>
      </c>
      <c r="BM11" s="32">
        <f>(S11*2)*K11</f>
        <v>0</v>
      </c>
      <c r="BN11" s="32">
        <f>(T11*2)*K11</f>
        <v>0</v>
      </c>
      <c r="BO11" s="31">
        <f>BN11-BM11</f>
        <v>0</v>
      </c>
      <c r="BP11" s="32">
        <f>(S11*2)*L11</f>
        <v>0</v>
      </c>
      <c r="BQ11" s="32">
        <f>(T11*2)*L11</f>
        <v>0</v>
      </c>
      <c r="BR11" s="31">
        <f>BQ11-BP11</f>
        <v>0</v>
      </c>
      <c r="BS11" s="32">
        <f>(S11*2)*M11</f>
        <v>0</v>
      </c>
      <c r="BT11" s="32">
        <f>(T11*2)*M11</f>
        <v>0</v>
      </c>
      <c r="BU11" s="31">
        <f>BT11-BS11</f>
        <v>0</v>
      </c>
      <c r="BV11" s="32">
        <f>((S11/7.5)*0.15)*R11</f>
        <v>0</v>
      </c>
      <c r="BW11" s="32">
        <f>((T11/7.5)*0.15)*R11</f>
        <v>0</v>
      </c>
      <c r="BX11" s="31">
        <f>BW11-BV11</f>
        <v>0</v>
      </c>
      <c r="BY11" s="32">
        <f>((S11/7.5)*2)*Q11</f>
        <v>0</v>
      </c>
      <c r="BZ11" s="32">
        <f>((T11/7.5)*2)*Q11</f>
        <v>0</v>
      </c>
      <c r="CA11" s="31">
        <f>BZ11-BY11</f>
        <v>0</v>
      </c>
      <c r="CB11" s="55">
        <f>S11*$B$7</f>
        <v>0</v>
      </c>
      <c r="CC11" s="55">
        <f>$B$7*T11</f>
        <v>0</v>
      </c>
      <c r="CD11" s="31">
        <f>CC11-CB11</f>
        <v>0</v>
      </c>
      <c r="CE11" s="55">
        <f>S11*$B$8</f>
        <v>0</v>
      </c>
      <c r="CF11" s="55">
        <f>T11*$B$8</f>
        <v>0</v>
      </c>
      <c r="CG11" s="31">
        <f>CF11-CE11</f>
        <v>0</v>
      </c>
      <c r="CH11" s="33">
        <f t="shared" ref="CH11:CH30" si="0">S11</f>
        <v>1428.48</v>
      </c>
      <c r="CI11" s="33">
        <f>T11</f>
        <v>1887.93</v>
      </c>
      <c r="CJ11" s="35">
        <f>CI11-CH11</f>
        <v>459.45</v>
      </c>
      <c r="CK11" s="36">
        <f>W11+Z11+AC11+AH11+AK11+AN11+AQ11+AT11+AW11+AZ11+BC11+BF11+BI11+BL11+BO11+BR11+BU11+BX11+CA11+CD11+CG11-CJ11</f>
        <v>23742.14</v>
      </c>
    </row>
    <row r="12" spans="1:89" s="8" customFormat="1" ht="20.100000000000001" customHeight="1" x14ac:dyDescent="0.25">
      <c r="A12" s="117" t="str">
        <f>'ILK EKRAN D-K ÜCR'!B7</f>
        <v>Personel  Ad Soyad</v>
      </c>
      <c r="B12" s="117" t="str">
        <f>'ILK EKRAN D-K ÜCR'!C7</f>
        <v>Temizlik</v>
      </c>
      <c r="C12" s="32">
        <v>30</v>
      </c>
      <c r="D12" s="32">
        <f t="shared" ref="D12:D30" si="1">C12-E12-F12-G12-H12-I12-J12</f>
        <v>24</v>
      </c>
      <c r="E12" s="32">
        <v>4</v>
      </c>
      <c r="F12" s="32"/>
      <c r="G12" s="32"/>
      <c r="H12" s="32"/>
      <c r="I12" s="32"/>
      <c r="J12" s="32">
        <v>2</v>
      </c>
      <c r="K12" s="32"/>
      <c r="L12" s="32"/>
      <c r="M12" s="32"/>
      <c r="N12" s="32"/>
      <c r="O12" s="32"/>
      <c r="P12" s="32"/>
      <c r="Q12" s="32"/>
      <c r="R12" s="32"/>
      <c r="S12" s="33">
        <f>'ILK EKRAN D-K ÜCR'!N7</f>
        <v>1414.9</v>
      </c>
      <c r="T12" s="33">
        <f>'ILK EKRAN D-K ÜCR'!O7</f>
        <v>1870.47</v>
      </c>
      <c r="U12" s="32">
        <f t="shared" ref="U12:U26" si="2">S12*C12</f>
        <v>42447</v>
      </c>
      <c r="V12" s="32">
        <f t="shared" ref="V12:V26" si="3">C12*T12</f>
        <v>56114.1</v>
      </c>
      <c r="W12" s="31">
        <f t="shared" ref="W12:W26" si="4">V12-U12</f>
        <v>13667.1</v>
      </c>
      <c r="X12" s="32">
        <f t="shared" ref="X12:X30" si="5">(C12-E12-H12)*$B$1</f>
        <v>4753.0600000000004</v>
      </c>
      <c r="Y12" s="32">
        <f t="shared" ref="Y12:Y30" si="6">(C12-E12-H12)*$C$1</f>
        <v>6110.52</v>
      </c>
      <c r="Z12" s="31">
        <f t="shared" ref="Z12:Z26" si="7">Y12-X12</f>
        <v>1357.46</v>
      </c>
      <c r="AA12" s="32">
        <v>3093.57</v>
      </c>
      <c r="AB12" s="32">
        <v>3977.2</v>
      </c>
      <c r="AC12" s="31">
        <f t="shared" ref="AC12:AC26" si="8">AB12-AA12</f>
        <v>883.63</v>
      </c>
      <c r="AD12" s="33">
        <v>11.89</v>
      </c>
      <c r="AE12" s="32">
        <f t="shared" ref="AE12:AE26" si="9">(C12-E12-F12-G12-H12-I12-J12+K12+L12+M12)*AD12</f>
        <v>285.36</v>
      </c>
      <c r="AF12" s="33">
        <v>15.28</v>
      </c>
      <c r="AG12" s="33">
        <f t="shared" ref="AG12:AG26" si="10">(C12-E12-F12-G12-H12-I12-J12+K12+L12+M12)*AF12</f>
        <v>366.72</v>
      </c>
      <c r="AH12" s="34">
        <f t="shared" ref="AH12:AH26" si="11">AG12-AE12</f>
        <v>81.36</v>
      </c>
      <c r="AI12" s="32">
        <f t="shared" ref="AI12:AI26" si="12">U12*0.15</f>
        <v>6367.05</v>
      </c>
      <c r="AJ12" s="32">
        <f t="shared" ref="AJ12:AJ26" si="13">V12*0.22</f>
        <v>12345.1</v>
      </c>
      <c r="AK12" s="31">
        <f t="shared" ref="AK12:AK26" si="14">AJ12-AI12</f>
        <v>5978.05</v>
      </c>
      <c r="AL12" s="32">
        <f t="shared" ref="AL12:AL26" si="15">15*7</f>
        <v>105</v>
      </c>
      <c r="AM12" s="32">
        <f t="shared" ref="AM12:AM26" si="16">19.28*7</f>
        <v>134.96</v>
      </c>
      <c r="AN12" s="31">
        <f t="shared" ref="AN12:AN26" si="17">AM12-AL12</f>
        <v>29.96</v>
      </c>
      <c r="AO12" s="40">
        <v>0</v>
      </c>
      <c r="AP12" s="32"/>
      <c r="AQ12" s="31">
        <f t="shared" ref="AQ12:AQ26" si="18">AP12-AO12</f>
        <v>0</v>
      </c>
      <c r="AR12" s="32">
        <v>0</v>
      </c>
      <c r="AS12" s="32"/>
      <c r="AT12" s="31">
        <f t="shared" ref="AT12:AT26" si="19">AS12-AR12</f>
        <v>0</v>
      </c>
      <c r="AU12" s="32">
        <v>0</v>
      </c>
      <c r="AV12" s="32"/>
      <c r="AW12" s="31">
        <f t="shared" ref="AW12:AW26" si="20">AV12-AU12</f>
        <v>0</v>
      </c>
      <c r="AX12" s="40">
        <v>7119.31</v>
      </c>
      <c r="AY12" s="32">
        <v>9152.81</v>
      </c>
      <c r="AZ12" s="31">
        <f t="shared" ref="AZ12:AZ26" si="21">AY12-AX12</f>
        <v>2033.5</v>
      </c>
      <c r="BA12" s="32">
        <v>0</v>
      </c>
      <c r="BB12" s="32"/>
      <c r="BC12" s="31">
        <f t="shared" ref="BC12:BC26" si="22">BB12-BA12</f>
        <v>0</v>
      </c>
      <c r="BD12" s="32">
        <f t="shared" ref="BD12:BD26" si="23">((S12/7.5)*1.75)*N12</f>
        <v>0</v>
      </c>
      <c r="BE12" s="32">
        <f t="shared" ref="BE12:BE26" si="24">((T12/7.5)*1.75)*N12</f>
        <v>0</v>
      </c>
      <c r="BF12" s="31">
        <f t="shared" ref="BF12:BF26" si="25">BE12-BD12</f>
        <v>0</v>
      </c>
      <c r="BG12" s="32">
        <f t="shared" ref="BG12:BG26" si="26">(((S12*3)/7.5)*O12)</f>
        <v>0</v>
      </c>
      <c r="BH12" s="32">
        <f t="shared" ref="BH12:BH26" si="27">(((T12*3)/7.5)*O12)</f>
        <v>0</v>
      </c>
      <c r="BI12" s="31">
        <f t="shared" ref="BI12:BI26" si="28">BH12-BG12</f>
        <v>0</v>
      </c>
      <c r="BJ12" s="32">
        <f t="shared" ref="BJ12:BJ26" si="29">(((S12*3)/7.5)*P12)</f>
        <v>0</v>
      </c>
      <c r="BK12" s="32">
        <f t="shared" ref="BK12:BK26" si="30">(((T12*3)/7.5)*P12)</f>
        <v>0</v>
      </c>
      <c r="BL12" s="31">
        <f t="shared" ref="BL12:BL26" si="31">BK12-BJ12</f>
        <v>0</v>
      </c>
      <c r="BM12" s="32">
        <f t="shared" ref="BM12:BM26" si="32">(S12*2)*K12</f>
        <v>0</v>
      </c>
      <c r="BN12" s="32">
        <f t="shared" ref="BN12:BN26" si="33">(T12*2)*K12</f>
        <v>0</v>
      </c>
      <c r="BO12" s="31">
        <f t="shared" ref="BO12:BO26" si="34">BN12-BM12</f>
        <v>0</v>
      </c>
      <c r="BP12" s="32">
        <f t="shared" ref="BP12:BP26" si="35">(S12*2)*L12</f>
        <v>0</v>
      </c>
      <c r="BQ12" s="32">
        <f t="shared" ref="BQ12:BQ26" si="36">(T12*2)*L12</f>
        <v>0</v>
      </c>
      <c r="BR12" s="31">
        <f t="shared" ref="BR12:BR26" si="37">BQ12-BP12</f>
        <v>0</v>
      </c>
      <c r="BS12" s="32">
        <f t="shared" ref="BS12:BS26" si="38">(S12*2)*M12</f>
        <v>0</v>
      </c>
      <c r="BT12" s="32">
        <f t="shared" ref="BT12:BT26" si="39">(T12*2)*M12</f>
        <v>0</v>
      </c>
      <c r="BU12" s="31">
        <f t="shared" ref="BU12:BU26" si="40">BT12-BS12</f>
        <v>0</v>
      </c>
      <c r="BV12" s="32">
        <f t="shared" ref="BV12:BV26" si="41">((S12/7.5)*0.15)*R12</f>
        <v>0</v>
      </c>
      <c r="BW12" s="32">
        <f t="shared" ref="BW12:BW26" si="42">((T12/7.5)*0.15)*R12</f>
        <v>0</v>
      </c>
      <c r="BX12" s="31">
        <f t="shared" ref="BX12:BX26" si="43">BW12-BV12</f>
        <v>0</v>
      </c>
      <c r="BY12" s="32">
        <f t="shared" ref="BY12:BY26" si="44">((S12/7.5)*2)*Q12</f>
        <v>0</v>
      </c>
      <c r="BZ12" s="32">
        <f t="shared" ref="BZ12:BZ26" si="45">((T12/7.5)*2)*Q12</f>
        <v>0</v>
      </c>
      <c r="CA12" s="31">
        <f t="shared" ref="CA12:CA26" si="46">BZ12-BY12</f>
        <v>0</v>
      </c>
      <c r="CB12" s="55">
        <f t="shared" ref="CB12:CB26" si="47">S12*$B$7</f>
        <v>0</v>
      </c>
      <c r="CC12" s="55">
        <f t="shared" ref="CC12:CC26" si="48">$B$7*T12</f>
        <v>0</v>
      </c>
      <c r="CD12" s="31">
        <f t="shared" ref="CD12:CD26" si="49">CC12-CB12</f>
        <v>0</v>
      </c>
      <c r="CE12" s="55">
        <f t="shared" ref="CE12:CE26" si="50">S12*$B$8</f>
        <v>0</v>
      </c>
      <c r="CF12" s="55">
        <f t="shared" ref="CF12:CF26" si="51">T12*$B$8</f>
        <v>0</v>
      </c>
      <c r="CG12" s="31">
        <f t="shared" ref="CG12:CG26" si="52">CF12-CE12</f>
        <v>0</v>
      </c>
      <c r="CH12" s="33">
        <f t="shared" si="0"/>
        <v>1414.9</v>
      </c>
      <c r="CI12" s="33">
        <f t="shared" ref="CI12:CI30" si="53">T12</f>
        <v>1870.47</v>
      </c>
      <c r="CJ12" s="35">
        <f t="shared" ref="CJ12:CJ30" si="54">CI12-CH12</f>
        <v>455.57</v>
      </c>
      <c r="CK12" s="36">
        <f t="shared" ref="CK12:CK30" si="55">W12+Z12+AC12+AH12+AK12+AN12+AQ12+AT12+AW12+AZ12+BC12+BF12+BI12+BL12+BO12+BR12+BU12+BX12+CA12+CD12+CG12-CJ12</f>
        <v>23575.49</v>
      </c>
    </row>
    <row r="13" spans="1:89" s="8" customFormat="1" ht="20.100000000000001" customHeight="1" x14ac:dyDescent="0.25">
      <c r="A13" s="117" t="str">
        <f>'ILK EKRAN D-K ÜCR'!B8</f>
        <v>Personel  Ad Soyad</v>
      </c>
      <c r="B13" s="117">
        <f>'ILK EKRAN D-K ÜCR'!C8</f>
        <v>0</v>
      </c>
      <c r="C13" s="32">
        <v>30</v>
      </c>
      <c r="D13" s="32">
        <f t="shared" si="1"/>
        <v>24</v>
      </c>
      <c r="E13" s="32">
        <v>4</v>
      </c>
      <c r="F13" s="32"/>
      <c r="G13" s="32"/>
      <c r="H13" s="32"/>
      <c r="I13" s="32"/>
      <c r="J13" s="32">
        <v>2</v>
      </c>
      <c r="K13" s="32"/>
      <c r="L13" s="32"/>
      <c r="M13" s="32"/>
      <c r="N13" s="32"/>
      <c r="O13" s="32"/>
      <c r="P13" s="32"/>
      <c r="Q13" s="32"/>
      <c r="R13" s="32"/>
      <c r="S13" s="33">
        <f>'ILK EKRAN D-K ÜCR'!N8</f>
        <v>0</v>
      </c>
      <c r="T13" s="33">
        <f>'ILK EKRAN D-K ÜCR'!O8</f>
        <v>0</v>
      </c>
      <c r="U13" s="32">
        <f t="shared" si="2"/>
        <v>0</v>
      </c>
      <c r="V13" s="32">
        <f t="shared" si="3"/>
        <v>0</v>
      </c>
      <c r="W13" s="31">
        <f t="shared" si="4"/>
        <v>0</v>
      </c>
      <c r="X13" s="32">
        <f t="shared" si="5"/>
        <v>4753.0600000000004</v>
      </c>
      <c r="Y13" s="32">
        <f t="shared" si="6"/>
        <v>6110.52</v>
      </c>
      <c r="Z13" s="31">
        <f t="shared" si="7"/>
        <v>1357.46</v>
      </c>
      <c r="AA13" s="32">
        <v>3093.57</v>
      </c>
      <c r="AB13" s="32">
        <v>3977.2</v>
      </c>
      <c r="AC13" s="31">
        <f t="shared" si="8"/>
        <v>883.63</v>
      </c>
      <c r="AD13" s="33">
        <v>11.89</v>
      </c>
      <c r="AE13" s="32">
        <f t="shared" si="9"/>
        <v>285.36</v>
      </c>
      <c r="AF13" s="33">
        <v>15.28</v>
      </c>
      <c r="AG13" s="33">
        <f t="shared" si="10"/>
        <v>366.72</v>
      </c>
      <c r="AH13" s="34">
        <f t="shared" si="11"/>
        <v>81.36</v>
      </c>
      <c r="AI13" s="32">
        <f t="shared" si="12"/>
        <v>0</v>
      </c>
      <c r="AJ13" s="32">
        <f t="shared" si="13"/>
        <v>0</v>
      </c>
      <c r="AK13" s="31">
        <f t="shared" si="14"/>
        <v>0</v>
      </c>
      <c r="AL13" s="32">
        <f t="shared" si="15"/>
        <v>105</v>
      </c>
      <c r="AM13" s="32">
        <f t="shared" si="16"/>
        <v>134.96</v>
      </c>
      <c r="AN13" s="31">
        <f t="shared" si="17"/>
        <v>29.96</v>
      </c>
      <c r="AO13" s="40">
        <v>0</v>
      </c>
      <c r="AP13" s="32"/>
      <c r="AQ13" s="31">
        <f t="shared" si="18"/>
        <v>0</v>
      </c>
      <c r="AR13" s="32">
        <v>0</v>
      </c>
      <c r="AS13" s="32"/>
      <c r="AT13" s="31">
        <f t="shared" si="19"/>
        <v>0</v>
      </c>
      <c r="AU13" s="32">
        <v>0</v>
      </c>
      <c r="AV13" s="32"/>
      <c r="AW13" s="31">
        <f t="shared" si="20"/>
        <v>0</v>
      </c>
      <c r="AX13" s="40">
        <v>7119.31</v>
      </c>
      <c r="AY13" s="32">
        <v>9152.81</v>
      </c>
      <c r="AZ13" s="31">
        <f t="shared" si="21"/>
        <v>2033.5</v>
      </c>
      <c r="BA13" s="32">
        <v>0</v>
      </c>
      <c r="BB13" s="32"/>
      <c r="BC13" s="31">
        <f t="shared" si="22"/>
        <v>0</v>
      </c>
      <c r="BD13" s="32">
        <f t="shared" si="23"/>
        <v>0</v>
      </c>
      <c r="BE13" s="32">
        <f t="shared" si="24"/>
        <v>0</v>
      </c>
      <c r="BF13" s="31">
        <f t="shared" si="25"/>
        <v>0</v>
      </c>
      <c r="BG13" s="32">
        <f t="shared" si="26"/>
        <v>0</v>
      </c>
      <c r="BH13" s="32">
        <f t="shared" si="27"/>
        <v>0</v>
      </c>
      <c r="BI13" s="31">
        <f t="shared" si="28"/>
        <v>0</v>
      </c>
      <c r="BJ13" s="32">
        <f t="shared" si="29"/>
        <v>0</v>
      </c>
      <c r="BK13" s="32">
        <f t="shared" si="30"/>
        <v>0</v>
      </c>
      <c r="BL13" s="31">
        <f t="shared" si="31"/>
        <v>0</v>
      </c>
      <c r="BM13" s="32">
        <f t="shared" si="32"/>
        <v>0</v>
      </c>
      <c r="BN13" s="32">
        <f t="shared" si="33"/>
        <v>0</v>
      </c>
      <c r="BO13" s="31">
        <f t="shared" si="34"/>
        <v>0</v>
      </c>
      <c r="BP13" s="32">
        <f t="shared" si="35"/>
        <v>0</v>
      </c>
      <c r="BQ13" s="32">
        <f t="shared" si="36"/>
        <v>0</v>
      </c>
      <c r="BR13" s="31">
        <f t="shared" si="37"/>
        <v>0</v>
      </c>
      <c r="BS13" s="32">
        <f t="shared" si="38"/>
        <v>0</v>
      </c>
      <c r="BT13" s="32">
        <f t="shared" si="39"/>
        <v>0</v>
      </c>
      <c r="BU13" s="31">
        <f t="shared" si="40"/>
        <v>0</v>
      </c>
      <c r="BV13" s="32">
        <f t="shared" si="41"/>
        <v>0</v>
      </c>
      <c r="BW13" s="32">
        <f t="shared" si="42"/>
        <v>0</v>
      </c>
      <c r="BX13" s="31">
        <f t="shared" si="43"/>
        <v>0</v>
      </c>
      <c r="BY13" s="32">
        <f t="shared" si="44"/>
        <v>0</v>
      </c>
      <c r="BZ13" s="32">
        <f t="shared" si="45"/>
        <v>0</v>
      </c>
      <c r="CA13" s="31">
        <f t="shared" si="46"/>
        <v>0</v>
      </c>
      <c r="CB13" s="55">
        <f t="shared" si="47"/>
        <v>0</v>
      </c>
      <c r="CC13" s="55">
        <f t="shared" si="48"/>
        <v>0</v>
      </c>
      <c r="CD13" s="31">
        <f t="shared" si="49"/>
        <v>0</v>
      </c>
      <c r="CE13" s="55">
        <f t="shared" si="50"/>
        <v>0</v>
      </c>
      <c r="CF13" s="55">
        <f t="shared" si="51"/>
        <v>0</v>
      </c>
      <c r="CG13" s="31">
        <f t="shared" si="52"/>
        <v>0</v>
      </c>
      <c r="CH13" s="33">
        <f t="shared" si="0"/>
        <v>0</v>
      </c>
      <c r="CI13" s="33">
        <f t="shared" si="53"/>
        <v>0</v>
      </c>
      <c r="CJ13" s="35">
        <f t="shared" si="54"/>
        <v>0</v>
      </c>
      <c r="CK13" s="36">
        <f t="shared" si="55"/>
        <v>4385.91</v>
      </c>
    </row>
    <row r="14" spans="1:89" s="8" customFormat="1" ht="20.100000000000001" customHeight="1" x14ac:dyDescent="0.25">
      <c r="A14" s="117" t="str">
        <f>'ILK EKRAN D-K ÜCR'!B9</f>
        <v>Personel  Ad Soyad</v>
      </c>
      <c r="B14" s="117">
        <f>'ILK EKRAN D-K ÜCR'!C9</f>
        <v>0</v>
      </c>
      <c r="C14" s="32">
        <v>30</v>
      </c>
      <c r="D14" s="32">
        <f t="shared" si="1"/>
        <v>24</v>
      </c>
      <c r="E14" s="32">
        <v>4</v>
      </c>
      <c r="F14" s="32"/>
      <c r="G14" s="32"/>
      <c r="H14" s="32"/>
      <c r="I14" s="32"/>
      <c r="J14" s="32">
        <v>2</v>
      </c>
      <c r="K14" s="32"/>
      <c r="L14" s="32"/>
      <c r="M14" s="32"/>
      <c r="N14" s="32"/>
      <c r="O14" s="32"/>
      <c r="P14" s="32"/>
      <c r="Q14" s="32"/>
      <c r="R14" s="32"/>
      <c r="S14" s="33">
        <f>'ILK EKRAN D-K ÜCR'!N9</f>
        <v>0</v>
      </c>
      <c r="T14" s="33">
        <f>'ILK EKRAN D-K ÜCR'!O9</f>
        <v>0</v>
      </c>
      <c r="U14" s="32">
        <f t="shared" si="2"/>
        <v>0</v>
      </c>
      <c r="V14" s="32">
        <f t="shared" si="3"/>
        <v>0</v>
      </c>
      <c r="W14" s="31">
        <f t="shared" si="4"/>
        <v>0</v>
      </c>
      <c r="X14" s="32">
        <f t="shared" si="5"/>
        <v>4753.0600000000004</v>
      </c>
      <c r="Y14" s="32">
        <f t="shared" si="6"/>
        <v>6110.52</v>
      </c>
      <c r="Z14" s="31">
        <f t="shared" si="7"/>
        <v>1357.46</v>
      </c>
      <c r="AA14" s="32">
        <v>3093.57</v>
      </c>
      <c r="AB14" s="32">
        <v>3977.2</v>
      </c>
      <c r="AC14" s="31">
        <f t="shared" si="8"/>
        <v>883.63</v>
      </c>
      <c r="AD14" s="33">
        <v>11.89</v>
      </c>
      <c r="AE14" s="32">
        <f t="shared" si="9"/>
        <v>285.36</v>
      </c>
      <c r="AF14" s="33">
        <v>15.28</v>
      </c>
      <c r="AG14" s="33">
        <f t="shared" si="10"/>
        <v>366.72</v>
      </c>
      <c r="AH14" s="34">
        <f t="shared" si="11"/>
        <v>81.36</v>
      </c>
      <c r="AI14" s="32">
        <f t="shared" si="12"/>
        <v>0</v>
      </c>
      <c r="AJ14" s="32">
        <f t="shared" si="13"/>
        <v>0</v>
      </c>
      <c r="AK14" s="31">
        <f t="shared" si="14"/>
        <v>0</v>
      </c>
      <c r="AL14" s="32">
        <f t="shared" si="15"/>
        <v>105</v>
      </c>
      <c r="AM14" s="32">
        <f t="shared" si="16"/>
        <v>134.96</v>
      </c>
      <c r="AN14" s="31">
        <f t="shared" si="17"/>
        <v>29.96</v>
      </c>
      <c r="AO14" s="40">
        <v>0</v>
      </c>
      <c r="AP14" s="32"/>
      <c r="AQ14" s="31">
        <f t="shared" si="18"/>
        <v>0</v>
      </c>
      <c r="AR14" s="32">
        <v>0</v>
      </c>
      <c r="AS14" s="32"/>
      <c r="AT14" s="31">
        <f t="shared" si="19"/>
        <v>0</v>
      </c>
      <c r="AU14" s="32">
        <v>0</v>
      </c>
      <c r="AV14" s="32"/>
      <c r="AW14" s="31">
        <f t="shared" si="20"/>
        <v>0</v>
      </c>
      <c r="AX14" s="40">
        <v>7119.31</v>
      </c>
      <c r="AY14" s="32">
        <v>9152.81</v>
      </c>
      <c r="AZ14" s="31">
        <f t="shared" si="21"/>
        <v>2033.5</v>
      </c>
      <c r="BA14" s="32">
        <v>0</v>
      </c>
      <c r="BB14" s="32"/>
      <c r="BC14" s="31">
        <f t="shared" si="22"/>
        <v>0</v>
      </c>
      <c r="BD14" s="32">
        <f t="shared" si="23"/>
        <v>0</v>
      </c>
      <c r="BE14" s="32">
        <f t="shared" si="24"/>
        <v>0</v>
      </c>
      <c r="BF14" s="31">
        <f t="shared" si="25"/>
        <v>0</v>
      </c>
      <c r="BG14" s="32">
        <f t="shared" si="26"/>
        <v>0</v>
      </c>
      <c r="BH14" s="32">
        <f t="shared" si="27"/>
        <v>0</v>
      </c>
      <c r="BI14" s="31">
        <f t="shared" si="28"/>
        <v>0</v>
      </c>
      <c r="BJ14" s="32">
        <f t="shared" si="29"/>
        <v>0</v>
      </c>
      <c r="BK14" s="32">
        <f t="shared" si="30"/>
        <v>0</v>
      </c>
      <c r="BL14" s="31">
        <f t="shared" si="31"/>
        <v>0</v>
      </c>
      <c r="BM14" s="32">
        <f t="shared" si="32"/>
        <v>0</v>
      </c>
      <c r="BN14" s="32">
        <f t="shared" si="33"/>
        <v>0</v>
      </c>
      <c r="BO14" s="31">
        <f t="shared" si="34"/>
        <v>0</v>
      </c>
      <c r="BP14" s="32">
        <f t="shared" si="35"/>
        <v>0</v>
      </c>
      <c r="BQ14" s="32">
        <f t="shared" si="36"/>
        <v>0</v>
      </c>
      <c r="BR14" s="31">
        <f t="shared" si="37"/>
        <v>0</v>
      </c>
      <c r="BS14" s="32">
        <f t="shared" si="38"/>
        <v>0</v>
      </c>
      <c r="BT14" s="32">
        <f t="shared" si="39"/>
        <v>0</v>
      </c>
      <c r="BU14" s="31">
        <f t="shared" si="40"/>
        <v>0</v>
      </c>
      <c r="BV14" s="32">
        <f t="shared" si="41"/>
        <v>0</v>
      </c>
      <c r="BW14" s="32">
        <f t="shared" si="42"/>
        <v>0</v>
      </c>
      <c r="BX14" s="31">
        <f t="shared" si="43"/>
        <v>0</v>
      </c>
      <c r="BY14" s="32">
        <f t="shared" si="44"/>
        <v>0</v>
      </c>
      <c r="BZ14" s="32">
        <f t="shared" si="45"/>
        <v>0</v>
      </c>
      <c r="CA14" s="31">
        <f t="shared" si="46"/>
        <v>0</v>
      </c>
      <c r="CB14" s="55">
        <f t="shared" si="47"/>
        <v>0</v>
      </c>
      <c r="CC14" s="55">
        <f t="shared" si="48"/>
        <v>0</v>
      </c>
      <c r="CD14" s="31">
        <f t="shared" si="49"/>
        <v>0</v>
      </c>
      <c r="CE14" s="55">
        <f t="shared" si="50"/>
        <v>0</v>
      </c>
      <c r="CF14" s="55">
        <f t="shared" si="51"/>
        <v>0</v>
      </c>
      <c r="CG14" s="31">
        <f t="shared" si="52"/>
        <v>0</v>
      </c>
      <c r="CH14" s="33">
        <f t="shared" si="0"/>
        <v>0</v>
      </c>
      <c r="CI14" s="33">
        <f t="shared" si="53"/>
        <v>0</v>
      </c>
      <c r="CJ14" s="35">
        <f t="shared" si="54"/>
        <v>0</v>
      </c>
      <c r="CK14" s="36">
        <f t="shared" si="55"/>
        <v>4385.91</v>
      </c>
    </row>
    <row r="15" spans="1:89" s="8" customFormat="1" ht="20.100000000000001" customHeight="1" x14ac:dyDescent="0.25">
      <c r="A15" s="117" t="str">
        <f>'ILK EKRAN D-K ÜCR'!B10</f>
        <v>Personel  Ad Soyad</v>
      </c>
      <c r="B15" s="117">
        <f>'ILK EKRAN D-K ÜCR'!C10</f>
        <v>0</v>
      </c>
      <c r="C15" s="32">
        <v>30</v>
      </c>
      <c r="D15" s="32">
        <f t="shared" si="1"/>
        <v>24</v>
      </c>
      <c r="E15" s="32">
        <v>4</v>
      </c>
      <c r="F15" s="32"/>
      <c r="G15" s="32"/>
      <c r="H15" s="32"/>
      <c r="I15" s="32"/>
      <c r="J15" s="32">
        <v>2</v>
      </c>
      <c r="K15" s="32"/>
      <c r="L15" s="32"/>
      <c r="M15" s="32"/>
      <c r="N15" s="32"/>
      <c r="O15" s="32"/>
      <c r="P15" s="32"/>
      <c r="Q15" s="32"/>
      <c r="R15" s="32"/>
      <c r="S15" s="33">
        <f>'ILK EKRAN D-K ÜCR'!N10</f>
        <v>0</v>
      </c>
      <c r="T15" s="33">
        <f>'ILK EKRAN D-K ÜCR'!O10</f>
        <v>0</v>
      </c>
      <c r="U15" s="32">
        <f t="shared" si="2"/>
        <v>0</v>
      </c>
      <c r="V15" s="32">
        <f t="shared" si="3"/>
        <v>0</v>
      </c>
      <c r="W15" s="31">
        <f t="shared" si="4"/>
        <v>0</v>
      </c>
      <c r="X15" s="32">
        <f t="shared" si="5"/>
        <v>4753.0600000000004</v>
      </c>
      <c r="Y15" s="32">
        <f t="shared" si="6"/>
        <v>6110.52</v>
      </c>
      <c r="Z15" s="31">
        <f t="shared" si="7"/>
        <v>1357.46</v>
      </c>
      <c r="AA15" s="32">
        <v>3093.57</v>
      </c>
      <c r="AB15" s="32">
        <v>3977.2</v>
      </c>
      <c r="AC15" s="31">
        <f t="shared" si="8"/>
        <v>883.63</v>
      </c>
      <c r="AD15" s="33">
        <v>11.89</v>
      </c>
      <c r="AE15" s="32">
        <f t="shared" si="9"/>
        <v>285.36</v>
      </c>
      <c r="AF15" s="33">
        <v>15.28</v>
      </c>
      <c r="AG15" s="33">
        <f t="shared" si="10"/>
        <v>366.72</v>
      </c>
      <c r="AH15" s="34">
        <f t="shared" si="11"/>
        <v>81.36</v>
      </c>
      <c r="AI15" s="32">
        <f t="shared" si="12"/>
        <v>0</v>
      </c>
      <c r="AJ15" s="32">
        <f t="shared" si="13"/>
        <v>0</v>
      </c>
      <c r="AK15" s="31">
        <f t="shared" si="14"/>
        <v>0</v>
      </c>
      <c r="AL15" s="32">
        <f t="shared" si="15"/>
        <v>105</v>
      </c>
      <c r="AM15" s="32">
        <f t="shared" si="16"/>
        <v>134.96</v>
      </c>
      <c r="AN15" s="31">
        <f t="shared" si="17"/>
        <v>29.96</v>
      </c>
      <c r="AO15" s="40">
        <v>0</v>
      </c>
      <c r="AP15" s="32"/>
      <c r="AQ15" s="31">
        <f t="shared" si="18"/>
        <v>0</v>
      </c>
      <c r="AR15" s="32">
        <v>0</v>
      </c>
      <c r="AS15" s="32"/>
      <c r="AT15" s="31">
        <f t="shared" si="19"/>
        <v>0</v>
      </c>
      <c r="AU15" s="32">
        <v>0</v>
      </c>
      <c r="AV15" s="32"/>
      <c r="AW15" s="31">
        <f t="shared" si="20"/>
        <v>0</v>
      </c>
      <c r="AX15" s="40">
        <v>7119.31</v>
      </c>
      <c r="AY15" s="32">
        <v>9152.81</v>
      </c>
      <c r="AZ15" s="31">
        <f t="shared" si="21"/>
        <v>2033.5</v>
      </c>
      <c r="BA15" s="32">
        <v>0</v>
      </c>
      <c r="BB15" s="32"/>
      <c r="BC15" s="31">
        <f t="shared" si="22"/>
        <v>0</v>
      </c>
      <c r="BD15" s="32">
        <f t="shared" si="23"/>
        <v>0</v>
      </c>
      <c r="BE15" s="32">
        <f t="shared" si="24"/>
        <v>0</v>
      </c>
      <c r="BF15" s="31">
        <f t="shared" si="25"/>
        <v>0</v>
      </c>
      <c r="BG15" s="32">
        <f t="shared" si="26"/>
        <v>0</v>
      </c>
      <c r="BH15" s="32">
        <f t="shared" si="27"/>
        <v>0</v>
      </c>
      <c r="BI15" s="31">
        <f t="shared" si="28"/>
        <v>0</v>
      </c>
      <c r="BJ15" s="32">
        <f t="shared" si="29"/>
        <v>0</v>
      </c>
      <c r="BK15" s="32">
        <f t="shared" si="30"/>
        <v>0</v>
      </c>
      <c r="BL15" s="31">
        <f t="shared" si="31"/>
        <v>0</v>
      </c>
      <c r="BM15" s="32">
        <f t="shared" si="32"/>
        <v>0</v>
      </c>
      <c r="BN15" s="32">
        <f t="shared" si="33"/>
        <v>0</v>
      </c>
      <c r="BO15" s="31">
        <f t="shared" si="34"/>
        <v>0</v>
      </c>
      <c r="BP15" s="32">
        <f t="shared" si="35"/>
        <v>0</v>
      </c>
      <c r="BQ15" s="32">
        <f t="shared" si="36"/>
        <v>0</v>
      </c>
      <c r="BR15" s="31">
        <f t="shared" si="37"/>
        <v>0</v>
      </c>
      <c r="BS15" s="32">
        <f t="shared" si="38"/>
        <v>0</v>
      </c>
      <c r="BT15" s="32">
        <f t="shared" si="39"/>
        <v>0</v>
      </c>
      <c r="BU15" s="31">
        <f t="shared" si="40"/>
        <v>0</v>
      </c>
      <c r="BV15" s="32">
        <f t="shared" si="41"/>
        <v>0</v>
      </c>
      <c r="BW15" s="32">
        <f t="shared" si="42"/>
        <v>0</v>
      </c>
      <c r="BX15" s="31">
        <f t="shared" si="43"/>
        <v>0</v>
      </c>
      <c r="BY15" s="32">
        <f t="shared" si="44"/>
        <v>0</v>
      </c>
      <c r="BZ15" s="32">
        <f t="shared" si="45"/>
        <v>0</v>
      </c>
      <c r="CA15" s="31">
        <f t="shared" si="46"/>
        <v>0</v>
      </c>
      <c r="CB15" s="55">
        <f t="shared" si="47"/>
        <v>0</v>
      </c>
      <c r="CC15" s="55">
        <f t="shared" si="48"/>
        <v>0</v>
      </c>
      <c r="CD15" s="31">
        <f t="shared" si="49"/>
        <v>0</v>
      </c>
      <c r="CE15" s="55">
        <f t="shared" si="50"/>
        <v>0</v>
      </c>
      <c r="CF15" s="55">
        <f t="shared" si="51"/>
        <v>0</v>
      </c>
      <c r="CG15" s="31">
        <f t="shared" si="52"/>
        <v>0</v>
      </c>
      <c r="CH15" s="33">
        <f t="shared" si="0"/>
        <v>0</v>
      </c>
      <c r="CI15" s="33">
        <f t="shared" si="53"/>
        <v>0</v>
      </c>
      <c r="CJ15" s="35">
        <f t="shared" si="54"/>
        <v>0</v>
      </c>
      <c r="CK15" s="36">
        <f t="shared" si="55"/>
        <v>4385.91</v>
      </c>
    </row>
    <row r="16" spans="1:89" s="8" customFormat="1" ht="20.100000000000001" customHeight="1" x14ac:dyDescent="0.25">
      <c r="A16" s="117" t="str">
        <f>'ILK EKRAN D-K ÜCR'!B11</f>
        <v>Personel  Ad Soyad</v>
      </c>
      <c r="B16" s="117">
        <f>'ILK EKRAN D-K ÜCR'!C11</f>
        <v>0</v>
      </c>
      <c r="C16" s="32">
        <v>30</v>
      </c>
      <c r="D16" s="32">
        <f t="shared" si="1"/>
        <v>24</v>
      </c>
      <c r="E16" s="32">
        <v>4</v>
      </c>
      <c r="F16" s="32"/>
      <c r="G16" s="32"/>
      <c r="H16" s="32"/>
      <c r="I16" s="32"/>
      <c r="J16" s="32">
        <v>2</v>
      </c>
      <c r="K16" s="32"/>
      <c r="L16" s="32"/>
      <c r="M16" s="32"/>
      <c r="N16" s="32"/>
      <c r="O16" s="32"/>
      <c r="P16" s="32"/>
      <c r="Q16" s="32"/>
      <c r="R16" s="32"/>
      <c r="S16" s="33">
        <f>'ILK EKRAN D-K ÜCR'!N11</f>
        <v>0</v>
      </c>
      <c r="T16" s="33">
        <f>'ILK EKRAN D-K ÜCR'!O11</f>
        <v>0</v>
      </c>
      <c r="U16" s="32">
        <f t="shared" si="2"/>
        <v>0</v>
      </c>
      <c r="V16" s="32">
        <f t="shared" si="3"/>
        <v>0</v>
      </c>
      <c r="W16" s="31">
        <f t="shared" si="4"/>
        <v>0</v>
      </c>
      <c r="X16" s="32">
        <f t="shared" si="5"/>
        <v>4753.0600000000004</v>
      </c>
      <c r="Y16" s="32">
        <f t="shared" si="6"/>
        <v>6110.52</v>
      </c>
      <c r="Z16" s="31">
        <f t="shared" si="7"/>
        <v>1357.46</v>
      </c>
      <c r="AA16" s="32">
        <v>3093.57</v>
      </c>
      <c r="AB16" s="32">
        <v>3977.2</v>
      </c>
      <c r="AC16" s="31">
        <f t="shared" si="8"/>
        <v>883.63</v>
      </c>
      <c r="AD16" s="33">
        <v>11.89</v>
      </c>
      <c r="AE16" s="32">
        <f t="shared" si="9"/>
        <v>285.36</v>
      </c>
      <c r="AF16" s="33">
        <v>15.28</v>
      </c>
      <c r="AG16" s="33">
        <f t="shared" si="10"/>
        <v>366.72</v>
      </c>
      <c r="AH16" s="34">
        <f t="shared" si="11"/>
        <v>81.36</v>
      </c>
      <c r="AI16" s="32">
        <f t="shared" si="12"/>
        <v>0</v>
      </c>
      <c r="AJ16" s="32">
        <f t="shared" si="13"/>
        <v>0</v>
      </c>
      <c r="AK16" s="31">
        <f t="shared" si="14"/>
        <v>0</v>
      </c>
      <c r="AL16" s="32">
        <f t="shared" si="15"/>
        <v>105</v>
      </c>
      <c r="AM16" s="32">
        <f t="shared" si="16"/>
        <v>134.96</v>
      </c>
      <c r="AN16" s="31">
        <f t="shared" si="17"/>
        <v>29.96</v>
      </c>
      <c r="AO16" s="40">
        <v>0</v>
      </c>
      <c r="AP16" s="32"/>
      <c r="AQ16" s="31">
        <f t="shared" si="18"/>
        <v>0</v>
      </c>
      <c r="AR16" s="32">
        <v>0</v>
      </c>
      <c r="AS16" s="32"/>
      <c r="AT16" s="31">
        <f t="shared" si="19"/>
        <v>0</v>
      </c>
      <c r="AU16" s="32">
        <v>0</v>
      </c>
      <c r="AV16" s="32"/>
      <c r="AW16" s="31">
        <f t="shared" si="20"/>
        <v>0</v>
      </c>
      <c r="AX16" s="40">
        <v>7119.31</v>
      </c>
      <c r="AY16" s="32">
        <v>9152.81</v>
      </c>
      <c r="AZ16" s="31">
        <f t="shared" si="21"/>
        <v>2033.5</v>
      </c>
      <c r="BA16" s="32">
        <v>0</v>
      </c>
      <c r="BB16" s="32"/>
      <c r="BC16" s="31">
        <f t="shared" si="22"/>
        <v>0</v>
      </c>
      <c r="BD16" s="32">
        <f t="shared" si="23"/>
        <v>0</v>
      </c>
      <c r="BE16" s="32">
        <f t="shared" si="24"/>
        <v>0</v>
      </c>
      <c r="BF16" s="31">
        <f t="shared" si="25"/>
        <v>0</v>
      </c>
      <c r="BG16" s="32">
        <f t="shared" si="26"/>
        <v>0</v>
      </c>
      <c r="BH16" s="32">
        <f t="shared" si="27"/>
        <v>0</v>
      </c>
      <c r="BI16" s="31">
        <f t="shared" si="28"/>
        <v>0</v>
      </c>
      <c r="BJ16" s="32">
        <f t="shared" si="29"/>
        <v>0</v>
      </c>
      <c r="BK16" s="32">
        <f t="shared" si="30"/>
        <v>0</v>
      </c>
      <c r="BL16" s="31">
        <f t="shared" si="31"/>
        <v>0</v>
      </c>
      <c r="BM16" s="32">
        <f t="shared" si="32"/>
        <v>0</v>
      </c>
      <c r="BN16" s="32">
        <f t="shared" si="33"/>
        <v>0</v>
      </c>
      <c r="BO16" s="31">
        <f t="shared" si="34"/>
        <v>0</v>
      </c>
      <c r="BP16" s="32">
        <f t="shared" si="35"/>
        <v>0</v>
      </c>
      <c r="BQ16" s="32">
        <f t="shared" si="36"/>
        <v>0</v>
      </c>
      <c r="BR16" s="31">
        <f t="shared" si="37"/>
        <v>0</v>
      </c>
      <c r="BS16" s="32">
        <f t="shared" si="38"/>
        <v>0</v>
      </c>
      <c r="BT16" s="32">
        <f t="shared" si="39"/>
        <v>0</v>
      </c>
      <c r="BU16" s="31">
        <f t="shared" si="40"/>
        <v>0</v>
      </c>
      <c r="BV16" s="32">
        <f t="shared" si="41"/>
        <v>0</v>
      </c>
      <c r="BW16" s="32">
        <f t="shared" si="42"/>
        <v>0</v>
      </c>
      <c r="BX16" s="31">
        <f t="shared" si="43"/>
        <v>0</v>
      </c>
      <c r="BY16" s="32">
        <f t="shared" si="44"/>
        <v>0</v>
      </c>
      <c r="BZ16" s="32">
        <f t="shared" si="45"/>
        <v>0</v>
      </c>
      <c r="CA16" s="31">
        <f t="shared" si="46"/>
        <v>0</v>
      </c>
      <c r="CB16" s="55">
        <f t="shared" si="47"/>
        <v>0</v>
      </c>
      <c r="CC16" s="55">
        <f t="shared" si="48"/>
        <v>0</v>
      </c>
      <c r="CD16" s="31">
        <f t="shared" si="49"/>
        <v>0</v>
      </c>
      <c r="CE16" s="55">
        <f t="shared" si="50"/>
        <v>0</v>
      </c>
      <c r="CF16" s="55">
        <f t="shared" si="51"/>
        <v>0</v>
      </c>
      <c r="CG16" s="31">
        <f t="shared" si="52"/>
        <v>0</v>
      </c>
      <c r="CH16" s="33">
        <f t="shared" si="0"/>
        <v>0</v>
      </c>
      <c r="CI16" s="33">
        <f t="shared" si="53"/>
        <v>0</v>
      </c>
      <c r="CJ16" s="35">
        <f t="shared" si="54"/>
        <v>0</v>
      </c>
      <c r="CK16" s="36">
        <f t="shared" si="55"/>
        <v>4385.91</v>
      </c>
    </row>
    <row r="17" spans="1:89" s="8" customFormat="1" ht="20.100000000000001" customHeight="1" x14ac:dyDescent="0.25">
      <c r="A17" s="117" t="str">
        <f>'ILK EKRAN D-K ÜCR'!B12</f>
        <v>Personel  Ad Soyad</v>
      </c>
      <c r="B17" s="117">
        <f>'ILK EKRAN D-K ÜCR'!C12</f>
        <v>0</v>
      </c>
      <c r="C17" s="32">
        <v>30</v>
      </c>
      <c r="D17" s="32">
        <f t="shared" si="1"/>
        <v>24</v>
      </c>
      <c r="E17" s="32">
        <v>4</v>
      </c>
      <c r="F17" s="32"/>
      <c r="G17" s="32"/>
      <c r="H17" s="32"/>
      <c r="I17" s="32"/>
      <c r="J17" s="32">
        <v>2</v>
      </c>
      <c r="K17" s="32"/>
      <c r="L17" s="32"/>
      <c r="M17" s="32"/>
      <c r="N17" s="32"/>
      <c r="O17" s="32"/>
      <c r="P17" s="32"/>
      <c r="Q17" s="32"/>
      <c r="R17" s="32"/>
      <c r="S17" s="33">
        <f>'ILK EKRAN D-K ÜCR'!N12</f>
        <v>0</v>
      </c>
      <c r="T17" s="33">
        <f>'ILK EKRAN D-K ÜCR'!O12</f>
        <v>0</v>
      </c>
      <c r="U17" s="32">
        <f t="shared" si="2"/>
        <v>0</v>
      </c>
      <c r="V17" s="32">
        <f t="shared" si="3"/>
        <v>0</v>
      </c>
      <c r="W17" s="31">
        <f t="shared" si="4"/>
        <v>0</v>
      </c>
      <c r="X17" s="32">
        <f t="shared" si="5"/>
        <v>4753.0600000000004</v>
      </c>
      <c r="Y17" s="32">
        <f t="shared" si="6"/>
        <v>6110.52</v>
      </c>
      <c r="Z17" s="31">
        <f t="shared" si="7"/>
        <v>1357.46</v>
      </c>
      <c r="AA17" s="32">
        <v>3093.57</v>
      </c>
      <c r="AB17" s="32">
        <v>3977.2</v>
      </c>
      <c r="AC17" s="31">
        <f t="shared" si="8"/>
        <v>883.63</v>
      </c>
      <c r="AD17" s="33">
        <v>11.89</v>
      </c>
      <c r="AE17" s="32">
        <f t="shared" si="9"/>
        <v>285.36</v>
      </c>
      <c r="AF17" s="33">
        <v>15.28</v>
      </c>
      <c r="AG17" s="33">
        <f t="shared" si="10"/>
        <v>366.72</v>
      </c>
      <c r="AH17" s="34">
        <f t="shared" si="11"/>
        <v>81.36</v>
      </c>
      <c r="AI17" s="32">
        <f t="shared" si="12"/>
        <v>0</v>
      </c>
      <c r="AJ17" s="32">
        <f t="shared" si="13"/>
        <v>0</v>
      </c>
      <c r="AK17" s="31">
        <f t="shared" si="14"/>
        <v>0</v>
      </c>
      <c r="AL17" s="32">
        <f t="shared" si="15"/>
        <v>105</v>
      </c>
      <c r="AM17" s="32">
        <f t="shared" si="16"/>
        <v>134.96</v>
      </c>
      <c r="AN17" s="31">
        <f t="shared" si="17"/>
        <v>29.96</v>
      </c>
      <c r="AO17" s="40">
        <v>0</v>
      </c>
      <c r="AP17" s="32"/>
      <c r="AQ17" s="31">
        <f t="shared" si="18"/>
        <v>0</v>
      </c>
      <c r="AR17" s="32">
        <v>0</v>
      </c>
      <c r="AS17" s="32"/>
      <c r="AT17" s="31">
        <f t="shared" si="19"/>
        <v>0</v>
      </c>
      <c r="AU17" s="32">
        <v>0</v>
      </c>
      <c r="AV17" s="32"/>
      <c r="AW17" s="31">
        <f t="shared" si="20"/>
        <v>0</v>
      </c>
      <c r="AX17" s="40">
        <v>7119.31</v>
      </c>
      <c r="AY17" s="32">
        <v>9152.81</v>
      </c>
      <c r="AZ17" s="31">
        <f t="shared" si="21"/>
        <v>2033.5</v>
      </c>
      <c r="BA17" s="32">
        <v>0</v>
      </c>
      <c r="BB17" s="32"/>
      <c r="BC17" s="31">
        <f t="shared" si="22"/>
        <v>0</v>
      </c>
      <c r="BD17" s="32">
        <f t="shared" si="23"/>
        <v>0</v>
      </c>
      <c r="BE17" s="32">
        <f t="shared" si="24"/>
        <v>0</v>
      </c>
      <c r="BF17" s="31">
        <f t="shared" si="25"/>
        <v>0</v>
      </c>
      <c r="BG17" s="32">
        <f t="shared" si="26"/>
        <v>0</v>
      </c>
      <c r="BH17" s="32">
        <f t="shared" si="27"/>
        <v>0</v>
      </c>
      <c r="BI17" s="31">
        <f t="shared" si="28"/>
        <v>0</v>
      </c>
      <c r="BJ17" s="32">
        <f t="shared" si="29"/>
        <v>0</v>
      </c>
      <c r="BK17" s="32">
        <f t="shared" si="30"/>
        <v>0</v>
      </c>
      <c r="BL17" s="31">
        <f t="shared" si="31"/>
        <v>0</v>
      </c>
      <c r="BM17" s="32">
        <f t="shared" si="32"/>
        <v>0</v>
      </c>
      <c r="BN17" s="32">
        <f t="shared" si="33"/>
        <v>0</v>
      </c>
      <c r="BO17" s="31">
        <f t="shared" si="34"/>
        <v>0</v>
      </c>
      <c r="BP17" s="32">
        <f t="shared" si="35"/>
        <v>0</v>
      </c>
      <c r="BQ17" s="32">
        <f t="shared" si="36"/>
        <v>0</v>
      </c>
      <c r="BR17" s="31">
        <f t="shared" si="37"/>
        <v>0</v>
      </c>
      <c r="BS17" s="32">
        <f t="shared" si="38"/>
        <v>0</v>
      </c>
      <c r="BT17" s="32">
        <f t="shared" si="39"/>
        <v>0</v>
      </c>
      <c r="BU17" s="31">
        <f t="shared" si="40"/>
        <v>0</v>
      </c>
      <c r="BV17" s="32">
        <f t="shared" si="41"/>
        <v>0</v>
      </c>
      <c r="BW17" s="32">
        <f t="shared" si="42"/>
        <v>0</v>
      </c>
      <c r="BX17" s="31">
        <f t="shared" si="43"/>
        <v>0</v>
      </c>
      <c r="BY17" s="32">
        <f t="shared" si="44"/>
        <v>0</v>
      </c>
      <c r="BZ17" s="32">
        <f t="shared" si="45"/>
        <v>0</v>
      </c>
      <c r="CA17" s="31">
        <f t="shared" si="46"/>
        <v>0</v>
      </c>
      <c r="CB17" s="55">
        <f t="shared" si="47"/>
        <v>0</v>
      </c>
      <c r="CC17" s="55">
        <f t="shared" si="48"/>
        <v>0</v>
      </c>
      <c r="CD17" s="31">
        <f t="shared" si="49"/>
        <v>0</v>
      </c>
      <c r="CE17" s="55">
        <f t="shared" si="50"/>
        <v>0</v>
      </c>
      <c r="CF17" s="55">
        <f t="shared" si="51"/>
        <v>0</v>
      </c>
      <c r="CG17" s="31">
        <f t="shared" si="52"/>
        <v>0</v>
      </c>
      <c r="CH17" s="33">
        <f t="shared" si="0"/>
        <v>0</v>
      </c>
      <c r="CI17" s="33">
        <f t="shared" si="53"/>
        <v>0</v>
      </c>
      <c r="CJ17" s="35">
        <f t="shared" si="54"/>
        <v>0</v>
      </c>
      <c r="CK17" s="36">
        <f t="shared" si="55"/>
        <v>4385.91</v>
      </c>
    </row>
    <row r="18" spans="1:89" s="8" customFormat="1" ht="20.100000000000001" customHeight="1" x14ac:dyDescent="0.25">
      <c r="A18" s="117" t="str">
        <f>'ILK EKRAN D-K ÜCR'!B13</f>
        <v>Personel  Ad Soyad</v>
      </c>
      <c r="B18" s="117">
        <f>'ILK EKRAN D-K ÜCR'!C13</f>
        <v>0</v>
      </c>
      <c r="C18" s="32">
        <v>30</v>
      </c>
      <c r="D18" s="32">
        <f t="shared" si="1"/>
        <v>24</v>
      </c>
      <c r="E18" s="32">
        <v>4</v>
      </c>
      <c r="F18" s="32"/>
      <c r="G18" s="32"/>
      <c r="H18" s="32"/>
      <c r="I18" s="32"/>
      <c r="J18" s="32">
        <v>2</v>
      </c>
      <c r="K18" s="32"/>
      <c r="L18" s="32"/>
      <c r="M18" s="32"/>
      <c r="N18" s="32"/>
      <c r="O18" s="32"/>
      <c r="P18" s="32"/>
      <c r="Q18" s="32"/>
      <c r="R18" s="32"/>
      <c r="S18" s="33">
        <f>'ILK EKRAN D-K ÜCR'!N13</f>
        <v>0</v>
      </c>
      <c r="T18" s="33">
        <f>'ILK EKRAN D-K ÜCR'!O13</f>
        <v>0</v>
      </c>
      <c r="U18" s="32">
        <f t="shared" si="2"/>
        <v>0</v>
      </c>
      <c r="V18" s="32">
        <f t="shared" si="3"/>
        <v>0</v>
      </c>
      <c r="W18" s="31">
        <f t="shared" si="4"/>
        <v>0</v>
      </c>
      <c r="X18" s="32">
        <f t="shared" si="5"/>
        <v>4753.0600000000004</v>
      </c>
      <c r="Y18" s="32">
        <f t="shared" si="6"/>
        <v>6110.52</v>
      </c>
      <c r="Z18" s="31">
        <f t="shared" si="7"/>
        <v>1357.46</v>
      </c>
      <c r="AA18" s="32">
        <v>3093.57</v>
      </c>
      <c r="AB18" s="32">
        <v>3977.2</v>
      </c>
      <c r="AC18" s="31">
        <f t="shared" si="8"/>
        <v>883.63</v>
      </c>
      <c r="AD18" s="33">
        <v>11.89</v>
      </c>
      <c r="AE18" s="32">
        <f t="shared" si="9"/>
        <v>285.36</v>
      </c>
      <c r="AF18" s="33">
        <v>15.28</v>
      </c>
      <c r="AG18" s="33">
        <f t="shared" si="10"/>
        <v>366.72</v>
      </c>
      <c r="AH18" s="34">
        <f t="shared" si="11"/>
        <v>81.36</v>
      </c>
      <c r="AI18" s="32">
        <f t="shared" si="12"/>
        <v>0</v>
      </c>
      <c r="AJ18" s="32">
        <f t="shared" si="13"/>
        <v>0</v>
      </c>
      <c r="AK18" s="31">
        <f t="shared" si="14"/>
        <v>0</v>
      </c>
      <c r="AL18" s="32">
        <f t="shared" si="15"/>
        <v>105</v>
      </c>
      <c r="AM18" s="32">
        <f t="shared" si="16"/>
        <v>134.96</v>
      </c>
      <c r="AN18" s="31">
        <f t="shared" si="17"/>
        <v>29.96</v>
      </c>
      <c r="AO18" s="40">
        <v>0</v>
      </c>
      <c r="AP18" s="32"/>
      <c r="AQ18" s="31">
        <f t="shared" si="18"/>
        <v>0</v>
      </c>
      <c r="AR18" s="32">
        <v>0</v>
      </c>
      <c r="AS18" s="32"/>
      <c r="AT18" s="31">
        <f t="shared" si="19"/>
        <v>0</v>
      </c>
      <c r="AU18" s="32">
        <v>0</v>
      </c>
      <c r="AV18" s="32"/>
      <c r="AW18" s="31">
        <f t="shared" si="20"/>
        <v>0</v>
      </c>
      <c r="AX18" s="40">
        <v>7119.31</v>
      </c>
      <c r="AY18" s="32">
        <v>9152.81</v>
      </c>
      <c r="AZ18" s="31">
        <f t="shared" si="21"/>
        <v>2033.5</v>
      </c>
      <c r="BA18" s="32">
        <v>0</v>
      </c>
      <c r="BB18" s="32"/>
      <c r="BC18" s="31">
        <f t="shared" si="22"/>
        <v>0</v>
      </c>
      <c r="BD18" s="32">
        <f t="shared" si="23"/>
        <v>0</v>
      </c>
      <c r="BE18" s="32">
        <f t="shared" si="24"/>
        <v>0</v>
      </c>
      <c r="BF18" s="31">
        <f t="shared" si="25"/>
        <v>0</v>
      </c>
      <c r="BG18" s="32">
        <f t="shared" si="26"/>
        <v>0</v>
      </c>
      <c r="BH18" s="32">
        <f t="shared" si="27"/>
        <v>0</v>
      </c>
      <c r="BI18" s="31">
        <f t="shared" si="28"/>
        <v>0</v>
      </c>
      <c r="BJ18" s="32">
        <f t="shared" si="29"/>
        <v>0</v>
      </c>
      <c r="BK18" s="32">
        <f t="shared" si="30"/>
        <v>0</v>
      </c>
      <c r="BL18" s="31">
        <f t="shared" si="31"/>
        <v>0</v>
      </c>
      <c r="BM18" s="32">
        <f t="shared" si="32"/>
        <v>0</v>
      </c>
      <c r="BN18" s="32">
        <f t="shared" si="33"/>
        <v>0</v>
      </c>
      <c r="BO18" s="31">
        <f t="shared" si="34"/>
        <v>0</v>
      </c>
      <c r="BP18" s="32">
        <f t="shared" si="35"/>
        <v>0</v>
      </c>
      <c r="BQ18" s="32">
        <f t="shared" si="36"/>
        <v>0</v>
      </c>
      <c r="BR18" s="31">
        <f t="shared" si="37"/>
        <v>0</v>
      </c>
      <c r="BS18" s="32">
        <f t="shared" si="38"/>
        <v>0</v>
      </c>
      <c r="BT18" s="32">
        <f t="shared" si="39"/>
        <v>0</v>
      </c>
      <c r="BU18" s="31">
        <f t="shared" si="40"/>
        <v>0</v>
      </c>
      <c r="BV18" s="32">
        <f t="shared" si="41"/>
        <v>0</v>
      </c>
      <c r="BW18" s="32">
        <f t="shared" si="42"/>
        <v>0</v>
      </c>
      <c r="BX18" s="31">
        <f t="shared" si="43"/>
        <v>0</v>
      </c>
      <c r="BY18" s="32">
        <f t="shared" si="44"/>
        <v>0</v>
      </c>
      <c r="BZ18" s="32">
        <f t="shared" si="45"/>
        <v>0</v>
      </c>
      <c r="CA18" s="31">
        <f t="shared" si="46"/>
        <v>0</v>
      </c>
      <c r="CB18" s="55">
        <f t="shared" si="47"/>
        <v>0</v>
      </c>
      <c r="CC18" s="55">
        <f t="shared" si="48"/>
        <v>0</v>
      </c>
      <c r="CD18" s="31">
        <f t="shared" si="49"/>
        <v>0</v>
      </c>
      <c r="CE18" s="55">
        <f t="shared" si="50"/>
        <v>0</v>
      </c>
      <c r="CF18" s="55">
        <f t="shared" si="51"/>
        <v>0</v>
      </c>
      <c r="CG18" s="31">
        <f t="shared" si="52"/>
        <v>0</v>
      </c>
      <c r="CH18" s="33">
        <f t="shared" si="0"/>
        <v>0</v>
      </c>
      <c r="CI18" s="33">
        <f t="shared" si="53"/>
        <v>0</v>
      </c>
      <c r="CJ18" s="35">
        <f t="shared" si="54"/>
        <v>0</v>
      </c>
      <c r="CK18" s="36">
        <f t="shared" si="55"/>
        <v>4385.91</v>
      </c>
    </row>
    <row r="19" spans="1:89" s="8" customFormat="1" ht="20.100000000000001" customHeight="1" x14ac:dyDescent="0.25">
      <c r="A19" s="117" t="str">
        <f>'ILK EKRAN D-K ÜCR'!B14</f>
        <v>Personel  Ad Soyad</v>
      </c>
      <c r="B19" s="117">
        <f>'ILK EKRAN D-K ÜCR'!C14</f>
        <v>0</v>
      </c>
      <c r="C19" s="32">
        <v>30</v>
      </c>
      <c r="D19" s="32">
        <f t="shared" si="1"/>
        <v>24</v>
      </c>
      <c r="E19" s="32">
        <v>4</v>
      </c>
      <c r="F19" s="32"/>
      <c r="G19" s="32"/>
      <c r="H19" s="32"/>
      <c r="I19" s="32"/>
      <c r="J19" s="32">
        <v>2</v>
      </c>
      <c r="K19" s="32"/>
      <c r="L19" s="32"/>
      <c r="M19" s="32"/>
      <c r="N19" s="32"/>
      <c r="O19" s="32"/>
      <c r="P19" s="32"/>
      <c r="Q19" s="32"/>
      <c r="R19" s="32"/>
      <c r="S19" s="33">
        <f>'ILK EKRAN D-K ÜCR'!N14</f>
        <v>0</v>
      </c>
      <c r="T19" s="33">
        <f>'ILK EKRAN D-K ÜCR'!O14</f>
        <v>0</v>
      </c>
      <c r="U19" s="32">
        <f t="shared" si="2"/>
        <v>0</v>
      </c>
      <c r="V19" s="32">
        <f t="shared" si="3"/>
        <v>0</v>
      </c>
      <c r="W19" s="31">
        <f t="shared" si="4"/>
        <v>0</v>
      </c>
      <c r="X19" s="32">
        <f t="shared" si="5"/>
        <v>4753.0600000000004</v>
      </c>
      <c r="Y19" s="32">
        <f t="shared" si="6"/>
        <v>6110.52</v>
      </c>
      <c r="Z19" s="31">
        <f t="shared" si="7"/>
        <v>1357.46</v>
      </c>
      <c r="AA19" s="32">
        <v>3093.57</v>
      </c>
      <c r="AB19" s="32">
        <v>3977.2</v>
      </c>
      <c r="AC19" s="31">
        <f t="shared" si="8"/>
        <v>883.63</v>
      </c>
      <c r="AD19" s="33">
        <v>11.89</v>
      </c>
      <c r="AE19" s="32">
        <f t="shared" si="9"/>
        <v>285.36</v>
      </c>
      <c r="AF19" s="33">
        <v>15.28</v>
      </c>
      <c r="AG19" s="33">
        <f t="shared" si="10"/>
        <v>366.72</v>
      </c>
      <c r="AH19" s="34">
        <f t="shared" si="11"/>
        <v>81.36</v>
      </c>
      <c r="AI19" s="32">
        <f t="shared" si="12"/>
        <v>0</v>
      </c>
      <c r="AJ19" s="32">
        <f t="shared" si="13"/>
        <v>0</v>
      </c>
      <c r="AK19" s="31">
        <f t="shared" si="14"/>
        <v>0</v>
      </c>
      <c r="AL19" s="32">
        <f t="shared" si="15"/>
        <v>105</v>
      </c>
      <c r="AM19" s="32">
        <f t="shared" si="16"/>
        <v>134.96</v>
      </c>
      <c r="AN19" s="31">
        <f t="shared" si="17"/>
        <v>29.96</v>
      </c>
      <c r="AO19" s="40">
        <v>0</v>
      </c>
      <c r="AP19" s="32"/>
      <c r="AQ19" s="31">
        <f t="shared" si="18"/>
        <v>0</v>
      </c>
      <c r="AR19" s="32">
        <v>0</v>
      </c>
      <c r="AS19" s="32"/>
      <c r="AT19" s="31">
        <f t="shared" si="19"/>
        <v>0</v>
      </c>
      <c r="AU19" s="32">
        <v>0</v>
      </c>
      <c r="AV19" s="32"/>
      <c r="AW19" s="31">
        <f t="shared" si="20"/>
        <v>0</v>
      </c>
      <c r="AX19" s="40">
        <v>7119.31</v>
      </c>
      <c r="AY19" s="32">
        <v>9152.81</v>
      </c>
      <c r="AZ19" s="31">
        <f t="shared" si="21"/>
        <v>2033.5</v>
      </c>
      <c r="BA19" s="32">
        <v>0</v>
      </c>
      <c r="BB19" s="32"/>
      <c r="BC19" s="31">
        <f t="shared" si="22"/>
        <v>0</v>
      </c>
      <c r="BD19" s="32">
        <f t="shared" si="23"/>
        <v>0</v>
      </c>
      <c r="BE19" s="32">
        <f t="shared" si="24"/>
        <v>0</v>
      </c>
      <c r="BF19" s="31">
        <f t="shared" si="25"/>
        <v>0</v>
      </c>
      <c r="BG19" s="32">
        <f t="shared" si="26"/>
        <v>0</v>
      </c>
      <c r="BH19" s="32">
        <f t="shared" si="27"/>
        <v>0</v>
      </c>
      <c r="BI19" s="31">
        <f t="shared" si="28"/>
        <v>0</v>
      </c>
      <c r="BJ19" s="32">
        <f t="shared" si="29"/>
        <v>0</v>
      </c>
      <c r="BK19" s="32">
        <f t="shared" si="30"/>
        <v>0</v>
      </c>
      <c r="BL19" s="31">
        <f t="shared" si="31"/>
        <v>0</v>
      </c>
      <c r="BM19" s="32">
        <f t="shared" si="32"/>
        <v>0</v>
      </c>
      <c r="BN19" s="32">
        <f t="shared" si="33"/>
        <v>0</v>
      </c>
      <c r="BO19" s="31">
        <f t="shared" si="34"/>
        <v>0</v>
      </c>
      <c r="BP19" s="32">
        <f t="shared" si="35"/>
        <v>0</v>
      </c>
      <c r="BQ19" s="32">
        <f t="shared" si="36"/>
        <v>0</v>
      </c>
      <c r="BR19" s="31">
        <f t="shared" si="37"/>
        <v>0</v>
      </c>
      <c r="BS19" s="32">
        <f t="shared" si="38"/>
        <v>0</v>
      </c>
      <c r="BT19" s="32">
        <f t="shared" si="39"/>
        <v>0</v>
      </c>
      <c r="BU19" s="31">
        <f t="shared" si="40"/>
        <v>0</v>
      </c>
      <c r="BV19" s="32">
        <f t="shared" si="41"/>
        <v>0</v>
      </c>
      <c r="BW19" s="32">
        <f t="shared" si="42"/>
        <v>0</v>
      </c>
      <c r="BX19" s="31">
        <f t="shared" si="43"/>
        <v>0</v>
      </c>
      <c r="BY19" s="32">
        <f t="shared" si="44"/>
        <v>0</v>
      </c>
      <c r="BZ19" s="32">
        <f t="shared" si="45"/>
        <v>0</v>
      </c>
      <c r="CA19" s="31">
        <f t="shared" si="46"/>
        <v>0</v>
      </c>
      <c r="CB19" s="55">
        <f t="shared" si="47"/>
        <v>0</v>
      </c>
      <c r="CC19" s="55">
        <f t="shared" si="48"/>
        <v>0</v>
      </c>
      <c r="CD19" s="31">
        <f t="shared" si="49"/>
        <v>0</v>
      </c>
      <c r="CE19" s="55">
        <f t="shared" si="50"/>
        <v>0</v>
      </c>
      <c r="CF19" s="55">
        <f t="shared" si="51"/>
        <v>0</v>
      </c>
      <c r="CG19" s="31">
        <f t="shared" si="52"/>
        <v>0</v>
      </c>
      <c r="CH19" s="33">
        <f t="shared" si="0"/>
        <v>0</v>
      </c>
      <c r="CI19" s="33">
        <f t="shared" si="53"/>
        <v>0</v>
      </c>
      <c r="CJ19" s="35">
        <f t="shared" si="54"/>
        <v>0</v>
      </c>
      <c r="CK19" s="36">
        <f t="shared" si="55"/>
        <v>4385.91</v>
      </c>
    </row>
    <row r="20" spans="1:89" s="8" customFormat="1" ht="20.100000000000001" customHeight="1" x14ac:dyDescent="0.25">
      <c r="A20" s="117" t="str">
        <f>'ILK EKRAN D-K ÜCR'!B15</f>
        <v>Personel  Ad Soyad</v>
      </c>
      <c r="B20" s="117">
        <f>'ILK EKRAN D-K ÜCR'!C15</f>
        <v>0</v>
      </c>
      <c r="C20" s="32">
        <v>30</v>
      </c>
      <c r="D20" s="32">
        <f t="shared" si="1"/>
        <v>24</v>
      </c>
      <c r="E20" s="32">
        <v>4</v>
      </c>
      <c r="F20" s="32"/>
      <c r="G20" s="32"/>
      <c r="H20" s="32"/>
      <c r="I20" s="32"/>
      <c r="J20" s="32">
        <v>2</v>
      </c>
      <c r="K20" s="32"/>
      <c r="L20" s="32"/>
      <c r="M20" s="32"/>
      <c r="N20" s="32"/>
      <c r="O20" s="32"/>
      <c r="P20" s="32"/>
      <c r="Q20" s="32"/>
      <c r="R20" s="32"/>
      <c r="S20" s="33">
        <f>'ILK EKRAN D-K ÜCR'!N15</f>
        <v>0</v>
      </c>
      <c r="T20" s="33">
        <f>'ILK EKRAN D-K ÜCR'!O15</f>
        <v>0</v>
      </c>
      <c r="U20" s="32">
        <f t="shared" si="2"/>
        <v>0</v>
      </c>
      <c r="V20" s="32">
        <f t="shared" si="3"/>
        <v>0</v>
      </c>
      <c r="W20" s="31">
        <f t="shared" si="4"/>
        <v>0</v>
      </c>
      <c r="X20" s="32">
        <f t="shared" si="5"/>
        <v>4753.0600000000004</v>
      </c>
      <c r="Y20" s="32">
        <f t="shared" si="6"/>
        <v>6110.52</v>
      </c>
      <c r="Z20" s="31">
        <f t="shared" si="7"/>
        <v>1357.46</v>
      </c>
      <c r="AA20" s="32">
        <v>3093.57</v>
      </c>
      <c r="AB20" s="32">
        <v>3977.2</v>
      </c>
      <c r="AC20" s="31">
        <f t="shared" si="8"/>
        <v>883.63</v>
      </c>
      <c r="AD20" s="33">
        <v>11.89</v>
      </c>
      <c r="AE20" s="32">
        <f t="shared" si="9"/>
        <v>285.36</v>
      </c>
      <c r="AF20" s="33">
        <v>15.28</v>
      </c>
      <c r="AG20" s="33">
        <f t="shared" si="10"/>
        <v>366.72</v>
      </c>
      <c r="AH20" s="34">
        <f t="shared" si="11"/>
        <v>81.36</v>
      </c>
      <c r="AI20" s="32">
        <f t="shared" si="12"/>
        <v>0</v>
      </c>
      <c r="AJ20" s="32">
        <f t="shared" si="13"/>
        <v>0</v>
      </c>
      <c r="AK20" s="31">
        <f t="shared" si="14"/>
        <v>0</v>
      </c>
      <c r="AL20" s="32">
        <f t="shared" si="15"/>
        <v>105</v>
      </c>
      <c r="AM20" s="32">
        <f t="shared" si="16"/>
        <v>134.96</v>
      </c>
      <c r="AN20" s="31">
        <f t="shared" si="17"/>
        <v>29.96</v>
      </c>
      <c r="AO20" s="40">
        <v>0</v>
      </c>
      <c r="AP20" s="32"/>
      <c r="AQ20" s="31">
        <f t="shared" si="18"/>
        <v>0</v>
      </c>
      <c r="AR20" s="32">
        <v>0</v>
      </c>
      <c r="AS20" s="32"/>
      <c r="AT20" s="31">
        <f t="shared" si="19"/>
        <v>0</v>
      </c>
      <c r="AU20" s="32">
        <v>0</v>
      </c>
      <c r="AV20" s="32"/>
      <c r="AW20" s="31">
        <f t="shared" si="20"/>
        <v>0</v>
      </c>
      <c r="AX20" s="40">
        <v>7119.31</v>
      </c>
      <c r="AY20" s="32">
        <v>9152.81</v>
      </c>
      <c r="AZ20" s="31">
        <f t="shared" si="21"/>
        <v>2033.5</v>
      </c>
      <c r="BA20" s="32">
        <v>0</v>
      </c>
      <c r="BB20" s="32"/>
      <c r="BC20" s="31">
        <f t="shared" si="22"/>
        <v>0</v>
      </c>
      <c r="BD20" s="32">
        <f t="shared" si="23"/>
        <v>0</v>
      </c>
      <c r="BE20" s="32">
        <f t="shared" si="24"/>
        <v>0</v>
      </c>
      <c r="BF20" s="31">
        <f t="shared" si="25"/>
        <v>0</v>
      </c>
      <c r="BG20" s="32">
        <f t="shared" si="26"/>
        <v>0</v>
      </c>
      <c r="BH20" s="32">
        <f t="shared" si="27"/>
        <v>0</v>
      </c>
      <c r="BI20" s="31">
        <f t="shared" si="28"/>
        <v>0</v>
      </c>
      <c r="BJ20" s="32">
        <f t="shared" si="29"/>
        <v>0</v>
      </c>
      <c r="BK20" s="32">
        <f t="shared" si="30"/>
        <v>0</v>
      </c>
      <c r="BL20" s="31">
        <f t="shared" si="31"/>
        <v>0</v>
      </c>
      <c r="BM20" s="32">
        <f t="shared" si="32"/>
        <v>0</v>
      </c>
      <c r="BN20" s="32">
        <f t="shared" si="33"/>
        <v>0</v>
      </c>
      <c r="BO20" s="31">
        <f t="shared" si="34"/>
        <v>0</v>
      </c>
      <c r="BP20" s="32">
        <f t="shared" si="35"/>
        <v>0</v>
      </c>
      <c r="BQ20" s="32">
        <f t="shared" si="36"/>
        <v>0</v>
      </c>
      <c r="BR20" s="31">
        <f t="shared" si="37"/>
        <v>0</v>
      </c>
      <c r="BS20" s="32">
        <f t="shared" si="38"/>
        <v>0</v>
      </c>
      <c r="BT20" s="32">
        <f t="shared" si="39"/>
        <v>0</v>
      </c>
      <c r="BU20" s="31">
        <f t="shared" si="40"/>
        <v>0</v>
      </c>
      <c r="BV20" s="32">
        <f t="shared" si="41"/>
        <v>0</v>
      </c>
      <c r="BW20" s="32">
        <f t="shared" si="42"/>
        <v>0</v>
      </c>
      <c r="BX20" s="31">
        <f t="shared" si="43"/>
        <v>0</v>
      </c>
      <c r="BY20" s="32">
        <f t="shared" si="44"/>
        <v>0</v>
      </c>
      <c r="BZ20" s="32">
        <f t="shared" si="45"/>
        <v>0</v>
      </c>
      <c r="CA20" s="31">
        <f t="shared" si="46"/>
        <v>0</v>
      </c>
      <c r="CB20" s="55">
        <f t="shared" si="47"/>
        <v>0</v>
      </c>
      <c r="CC20" s="55">
        <f t="shared" si="48"/>
        <v>0</v>
      </c>
      <c r="CD20" s="31">
        <f t="shared" si="49"/>
        <v>0</v>
      </c>
      <c r="CE20" s="55">
        <f t="shared" si="50"/>
        <v>0</v>
      </c>
      <c r="CF20" s="55">
        <f t="shared" si="51"/>
        <v>0</v>
      </c>
      <c r="CG20" s="31">
        <f t="shared" si="52"/>
        <v>0</v>
      </c>
      <c r="CH20" s="33">
        <f t="shared" si="0"/>
        <v>0</v>
      </c>
      <c r="CI20" s="33">
        <f t="shared" si="53"/>
        <v>0</v>
      </c>
      <c r="CJ20" s="35">
        <f t="shared" si="54"/>
        <v>0</v>
      </c>
      <c r="CK20" s="36">
        <f t="shared" si="55"/>
        <v>4385.91</v>
      </c>
    </row>
    <row r="21" spans="1:89" s="8" customFormat="1" ht="20.100000000000001" customHeight="1" x14ac:dyDescent="0.25">
      <c r="A21" s="117" t="str">
        <f>'ILK EKRAN D-K ÜCR'!B16</f>
        <v>Personel  Ad Soyad</v>
      </c>
      <c r="B21" s="117">
        <f>'ILK EKRAN D-K ÜCR'!C16</f>
        <v>0</v>
      </c>
      <c r="C21" s="32">
        <v>30</v>
      </c>
      <c r="D21" s="32">
        <f t="shared" si="1"/>
        <v>24</v>
      </c>
      <c r="E21" s="32">
        <v>4</v>
      </c>
      <c r="F21" s="32"/>
      <c r="G21" s="32"/>
      <c r="H21" s="32"/>
      <c r="I21" s="32"/>
      <c r="J21" s="32">
        <v>2</v>
      </c>
      <c r="K21" s="32"/>
      <c r="L21" s="32"/>
      <c r="M21" s="32"/>
      <c r="N21" s="32"/>
      <c r="O21" s="32"/>
      <c r="P21" s="32"/>
      <c r="Q21" s="32"/>
      <c r="R21" s="32"/>
      <c r="S21" s="33">
        <f>'ILK EKRAN D-K ÜCR'!N16</f>
        <v>0</v>
      </c>
      <c r="T21" s="33">
        <f>'ILK EKRAN D-K ÜCR'!O16</f>
        <v>0</v>
      </c>
      <c r="U21" s="32">
        <f t="shared" si="2"/>
        <v>0</v>
      </c>
      <c r="V21" s="32">
        <f t="shared" si="3"/>
        <v>0</v>
      </c>
      <c r="W21" s="31">
        <f t="shared" si="4"/>
        <v>0</v>
      </c>
      <c r="X21" s="32">
        <f t="shared" si="5"/>
        <v>4753.0600000000004</v>
      </c>
      <c r="Y21" s="32">
        <f t="shared" si="6"/>
        <v>6110.52</v>
      </c>
      <c r="Z21" s="31">
        <f t="shared" si="7"/>
        <v>1357.46</v>
      </c>
      <c r="AA21" s="32">
        <v>3093.57</v>
      </c>
      <c r="AB21" s="32">
        <v>3977.2</v>
      </c>
      <c r="AC21" s="31">
        <f t="shared" si="8"/>
        <v>883.63</v>
      </c>
      <c r="AD21" s="33">
        <v>11.89</v>
      </c>
      <c r="AE21" s="32">
        <f t="shared" si="9"/>
        <v>285.36</v>
      </c>
      <c r="AF21" s="33">
        <v>15.28</v>
      </c>
      <c r="AG21" s="33">
        <f t="shared" si="10"/>
        <v>366.72</v>
      </c>
      <c r="AH21" s="34">
        <f t="shared" si="11"/>
        <v>81.36</v>
      </c>
      <c r="AI21" s="32">
        <f t="shared" si="12"/>
        <v>0</v>
      </c>
      <c r="AJ21" s="32">
        <f t="shared" si="13"/>
        <v>0</v>
      </c>
      <c r="AK21" s="31">
        <f t="shared" si="14"/>
        <v>0</v>
      </c>
      <c r="AL21" s="32">
        <f t="shared" si="15"/>
        <v>105</v>
      </c>
      <c r="AM21" s="32">
        <f t="shared" si="16"/>
        <v>134.96</v>
      </c>
      <c r="AN21" s="31">
        <f t="shared" si="17"/>
        <v>29.96</v>
      </c>
      <c r="AO21" s="40">
        <v>0</v>
      </c>
      <c r="AP21" s="32"/>
      <c r="AQ21" s="31">
        <f t="shared" si="18"/>
        <v>0</v>
      </c>
      <c r="AR21" s="32">
        <v>0</v>
      </c>
      <c r="AS21" s="32"/>
      <c r="AT21" s="31">
        <f t="shared" si="19"/>
        <v>0</v>
      </c>
      <c r="AU21" s="32">
        <v>0</v>
      </c>
      <c r="AV21" s="32"/>
      <c r="AW21" s="31">
        <f t="shared" si="20"/>
        <v>0</v>
      </c>
      <c r="AX21" s="40">
        <v>7119.31</v>
      </c>
      <c r="AY21" s="32">
        <v>9152.81</v>
      </c>
      <c r="AZ21" s="31">
        <f t="shared" si="21"/>
        <v>2033.5</v>
      </c>
      <c r="BA21" s="32">
        <v>0</v>
      </c>
      <c r="BB21" s="32"/>
      <c r="BC21" s="31">
        <f t="shared" si="22"/>
        <v>0</v>
      </c>
      <c r="BD21" s="32">
        <f t="shared" si="23"/>
        <v>0</v>
      </c>
      <c r="BE21" s="32">
        <f t="shared" si="24"/>
        <v>0</v>
      </c>
      <c r="BF21" s="31">
        <f t="shared" si="25"/>
        <v>0</v>
      </c>
      <c r="BG21" s="32">
        <f t="shared" si="26"/>
        <v>0</v>
      </c>
      <c r="BH21" s="32">
        <f t="shared" si="27"/>
        <v>0</v>
      </c>
      <c r="BI21" s="31">
        <f t="shared" si="28"/>
        <v>0</v>
      </c>
      <c r="BJ21" s="32">
        <f t="shared" si="29"/>
        <v>0</v>
      </c>
      <c r="BK21" s="32">
        <f t="shared" si="30"/>
        <v>0</v>
      </c>
      <c r="BL21" s="31">
        <f t="shared" si="31"/>
        <v>0</v>
      </c>
      <c r="BM21" s="32">
        <f t="shared" si="32"/>
        <v>0</v>
      </c>
      <c r="BN21" s="32">
        <f t="shared" si="33"/>
        <v>0</v>
      </c>
      <c r="BO21" s="31">
        <f t="shared" si="34"/>
        <v>0</v>
      </c>
      <c r="BP21" s="32">
        <f t="shared" si="35"/>
        <v>0</v>
      </c>
      <c r="BQ21" s="32">
        <f t="shared" si="36"/>
        <v>0</v>
      </c>
      <c r="BR21" s="31">
        <f t="shared" si="37"/>
        <v>0</v>
      </c>
      <c r="BS21" s="32">
        <f t="shared" si="38"/>
        <v>0</v>
      </c>
      <c r="BT21" s="32">
        <f t="shared" si="39"/>
        <v>0</v>
      </c>
      <c r="BU21" s="31">
        <f t="shared" si="40"/>
        <v>0</v>
      </c>
      <c r="BV21" s="32">
        <f t="shared" si="41"/>
        <v>0</v>
      </c>
      <c r="BW21" s="32">
        <f t="shared" si="42"/>
        <v>0</v>
      </c>
      <c r="BX21" s="31">
        <f t="shared" si="43"/>
        <v>0</v>
      </c>
      <c r="BY21" s="32">
        <f t="shared" si="44"/>
        <v>0</v>
      </c>
      <c r="BZ21" s="32">
        <f t="shared" si="45"/>
        <v>0</v>
      </c>
      <c r="CA21" s="31">
        <f t="shared" si="46"/>
        <v>0</v>
      </c>
      <c r="CB21" s="55">
        <f t="shared" si="47"/>
        <v>0</v>
      </c>
      <c r="CC21" s="55">
        <f t="shared" si="48"/>
        <v>0</v>
      </c>
      <c r="CD21" s="31">
        <f t="shared" si="49"/>
        <v>0</v>
      </c>
      <c r="CE21" s="55">
        <f t="shared" si="50"/>
        <v>0</v>
      </c>
      <c r="CF21" s="55">
        <f t="shared" si="51"/>
        <v>0</v>
      </c>
      <c r="CG21" s="31">
        <f t="shared" si="52"/>
        <v>0</v>
      </c>
      <c r="CH21" s="33">
        <f t="shared" si="0"/>
        <v>0</v>
      </c>
      <c r="CI21" s="33">
        <f t="shared" si="53"/>
        <v>0</v>
      </c>
      <c r="CJ21" s="35">
        <f t="shared" si="54"/>
        <v>0</v>
      </c>
      <c r="CK21" s="36">
        <f t="shared" si="55"/>
        <v>4385.91</v>
      </c>
    </row>
    <row r="22" spans="1:89" s="8" customFormat="1" ht="20.100000000000001" customHeight="1" x14ac:dyDescent="0.25">
      <c r="A22" s="117" t="str">
        <f>'ILK EKRAN D-K ÜCR'!B17</f>
        <v>Personel  Ad Soyad</v>
      </c>
      <c r="B22" s="117">
        <f>'ILK EKRAN D-K ÜCR'!C17</f>
        <v>0</v>
      </c>
      <c r="C22" s="32">
        <v>30</v>
      </c>
      <c r="D22" s="32">
        <f t="shared" si="1"/>
        <v>24</v>
      </c>
      <c r="E22" s="32">
        <v>4</v>
      </c>
      <c r="F22" s="32"/>
      <c r="G22" s="32"/>
      <c r="H22" s="32"/>
      <c r="I22" s="32"/>
      <c r="J22" s="32">
        <v>2</v>
      </c>
      <c r="K22" s="32"/>
      <c r="L22" s="32"/>
      <c r="M22" s="32"/>
      <c r="N22" s="32"/>
      <c r="O22" s="32"/>
      <c r="P22" s="32"/>
      <c r="Q22" s="32"/>
      <c r="R22" s="32"/>
      <c r="S22" s="33">
        <f>'ILK EKRAN D-K ÜCR'!N17</f>
        <v>0</v>
      </c>
      <c r="T22" s="33">
        <f>'ILK EKRAN D-K ÜCR'!O17</f>
        <v>0</v>
      </c>
      <c r="U22" s="32">
        <f t="shared" si="2"/>
        <v>0</v>
      </c>
      <c r="V22" s="32">
        <f t="shared" si="3"/>
        <v>0</v>
      </c>
      <c r="W22" s="31">
        <f t="shared" si="4"/>
        <v>0</v>
      </c>
      <c r="X22" s="32">
        <f t="shared" si="5"/>
        <v>4753.0600000000004</v>
      </c>
      <c r="Y22" s="32">
        <f t="shared" si="6"/>
        <v>6110.52</v>
      </c>
      <c r="Z22" s="31">
        <f t="shared" si="7"/>
        <v>1357.46</v>
      </c>
      <c r="AA22" s="32">
        <v>3093.57</v>
      </c>
      <c r="AB22" s="32">
        <v>3977.2</v>
      </c>
      <c r="AC22" s="31">
        <f t="shared" si="8"/>
        <v>883.63</v>
      </c>
      <c r="AD22" s="33">
        <v>11.89</v>
      </c>
      <c r="AE22" s="32">
        <f t="shared" si="9"/>
        <v>285.36</v>
      </c>
      <c r="AF22" s="33">
        <v>15.28</v>
      </c>
      <c r="AG22" s="33">
        <f t="shared" si="10"/>
        <v>366.72</v>
      </c>
      <c r="AH22" s="34">
        <f t="shared" si="11"/>
        <v>81.36</v>
      </c>
      <c r="AI22" s="32">
        <f t="shared" si="12"/>
        <v>0</v>
      </c>
      <c r="AJ22" s="32">
        <f t="shared" si="13"/>
        <v>0</v>
      </c>
      <c r="AK22" s="31">
        <f t="shared" si="14"/>
        <v>0</v>
      </c>
      <c r="AL22" s="32">
        <f t="shared" si="15"/>
        <v>105</v>
      </c>
      <c r="AM22" s="32">
        <f t="shared" si="16"/>
        <v>134.96</v>
      </c>
      <c r="AN22" s="31">
        <f t="shared" si="17"/>
        <v>29.96</v>
      </c>
      <c r="AO22" s="40">
        <v>0</v>
      </c>
      <c r="AP22" s="32"/>
      <c r="AQ22" s="31">
        <f t="shared" si="18"/>
        <v>0</v>
      </c>
      <c r="AR22" s="32">
        <v>0</v>
      </c>
      <c r="AS22" s="32"/>
      <c r="AT22" s="31">
        <f t="shared" si="19"/>
        <v>0</v>
      </c>
      <c r="AU22" s="32">
        <v>0</v>
      </c>
      <c r="AV22" s="32"/>
      <c r="AW22" s="31">
        <f t="shared" si="20"/>
        <v>0</v>
      </c>
      <c r="AX22" s="40">
        <v>7119.31</v>
      </c>
      <c r="AY22" s="32">
        <v>9152.81</v>
      </c>
      <c r="AZ22" s="31">
        <f t="shared" si="21"/>
        <v>2033.5</v>
      </c>
      <c r="BA22" s="32">
        <v>0</v>
      </c>
      <c r="BB22" s="32"/>
      <c r="BC22" s="31">
        <f t="shared" si="22"/>
        <v>0</v>
      </c>
      <c r="BD22" s="32">
        <f t="shared" si="23"/>
        <v>0</v>
      </c>
      <c r="BE22" s="32">
        <f t="shared" si="24"/>
        <v>0</v>
      </c>
      <c r="BF22" s="31">
        <f t="shared" si="25"/>
        <v>0</v>
      </c>
      <c r="BG22" s="32">
        <f t="shared" si="26"/>
        <v>0</v>
      </c>
      <c r="BH22" s="32">
        <f t="shared" si="27"/>
        <v>0</v>
      </c>
      <c r="BI22" s="31">
        <f t="shared" si="28"/>
        <v>0</v>
      </c>
      <c r="BJ22" s="32">
        <f t="shared" si="29"/>
        <v>0</v>
      </c>
      <c r="BK22" s="32">
        <f t="shared" si="30"/>
        <v>0</v>
      </c>
      <c r="BL22" s="31">
        <f t="shared" si="31"/>
        <v>0</v>
      </c>
      <c r="BM22" s="32">
        <f t="shared" si="32"/>
        <v>0</v>
      </c>
      <c r="BN22" s="32">
        <f t="shared" si="33"/>
        <v>0</v>
      </c>
      <c r="BO22" s="31">
        <f t="shared" si="34"/>
        <v>0</v>
      </c>
      <c r="BP22" s="32">
        <f t="shared" si="35"/>
        <v>0</v>
      </c>
      <c r="BQ22" s="32">
        <f t="shared" si="36"/>
        <v>0</v>
      </c>
      <c r="BR22" s="31">
        <f t="shared" si="37"/>
        <v>0</v>
      </c>
      <c r="BS22" s="32">
        <f t="shared" si="38"/>
        <v>0</v>
      </c>
      <c r="BT22" s="32">
        <f t="shared" si="39"/>
        <v>0</v>
      </c>
      <c r="BU22" s="31">
        <f t="shared" si="40"/>
        <v>0</v>
      </c>
      <c r="BV22" s="32">
        <f t="shared" si="41"/>
        <v>0</v>
      </c>
      <c r="BW22" s="32">
        <f t="shared" si="42"/>
        <v>0</v>
      </c>
      <c r="BX22" s="31">
        <f t="shared" si="43"/>
        <v>0</v>
      </c>
      <c r="BY22" s="32">
        <f t="shared" si="44"/>
        <v>0</v>
      </c>
      <c r="BZ22" s="32">
        <f t="shared" si="45"/>
        <v>0</v>
      </c>
      <c r="CA22" s="31">
        <f t="shared" si="46"/>
        <v>0</v>
      </c>
      <c r="CB22" s="55">
        <f t="shared" si="47"/>
        <v>0</v>
      </c>
      <c r="CC22" s="55">
        <f t="shared" si="48"/>
        <v>0</v>
      </c>
      <c r="CD22" s="31">
        <f t="shared" si="49"/>
        <v>0</v>
      </c>
      <c r="CE22" s="55">
        <f t="shared" si="50"/>
        <v>0</v>
      </c>
      <c r="CF22" s="55">
        <f t="shared" si="51"/>
        <v>0</v>
      </c>
      <c r="CG22" s="31">
        <f t="shared" si="52"/>
        <v>0</v>
      </c>
      <c r="CH22" s="33">
        <f t="shared" si="0"/>
        <v>0</v>
      </c>
      <c r="CI22" s="33">
        <f t="shared" si="53"/>
        <v>0</v>
      </c>
      <c r="CJ22" s="35">
        <f t="shared" si="54"/>
        <v>0</v>
      </c>
      <c r="CK22" s="36">
        <f t="shared" si="55"/>
        <v>4385.91</v>
      </c>
    </row>
    <row r="23" spans="1:89" s="8" customFormat="1" ht="20.100000000000001" customHeight="1" x14ac:dyDescent="0.25">
      <c r="A23" s="117" t="str">
        <f>'ILK EKRAN D-K ÜCR'!B18</f>
        <v>Personel  Ad Soyad</v>
      </c>
      <c r="B23" s="117">
        <f>'ILK EKRAN D-K ÜCR'!C18</f>
        <v>0</v>
      </c>
      <c r="C23" s="32">
        <v>30</v>
      </c>
      <c r="D23" s="32">
        <f t="shared" si="1"/>
        <v>24</v>
      </c>
      <c r="E23" s="32">
        <v>4</v>
      </c>
      <c r="F23" s="32"/>
      <c r="G23" s="32"/>
      <c r="H23" s="32"/>
      <c r="I23" s="32"/>
      <c r="J23" s="32">
        <v>2</v>
      </c>
      <c r="K23" s="32"/>
      <c r="L23" s="32"/>
      <c r="M23" s="32"/>
      <c r="N23" s="32"/>
      <c r="O23" s="32"/>
      <c r="P23" s="32"/>
      <c r="Q23" s="32"/>
      <c r="R23" s="32"/>
      <c r="S23" s="33">
        <f>'ILK EKRAN D-K ÜCR'!N18</f>
        <v>0</v>
      </c>
      <c r="T23" s="33">
        <f>'ILK EKRAN D-K ÜCR'!O18</f>
        <v>0</v>
      </c>
      <c r="U23" s="32">
        <f t="shared" si="2"/>
        <v>0</v>
      </c>
      <c r="V23" s="32">
        <f t="shared" si="3"/>
        <v>0</v>
      </c>
      <c r="W23" s="31">
        <f t="shared" si="4"/>
        <v>0</v>
      </c>
      <c r="X23" s="32">
        <f t="shared" si="5"/>
        <v>4753.0600000000004</v>
      </c>
      <c r="Y23" s="32">
        <f t="shared" si="6"/>
        <v>6110.52</v>
      </c>
      <c r="Z23" s="31">
        <f t="shared" si="7"/>
        <v>1357.46</v>
      </c>
      <c r="AA23" s="32">
        <v>3093.57</v>
      </c>
      <c r="AB23" s="32">
        <v>3977.2</v>
      </c>
      <c r="AC23" s="31">
        <f t="shared" si="8"/>
        <v>883.63</v>
      </c>
      <c r="AD23" s="33">
        <v>11.89</v>
      </c>
      <c r="AE23" s="32">
        <f t="shared" si="9"/>
        <v>285.36</v>
      </c>
      <c r="AF23" s="33">
        <v>15.28</v>
      </c>
      <c r="AG23" s="33">
        <f t="shared" si="10"/>
        <v>366.72</v>
      </c>
      <c r="AH23" s="34">
        <f t="shared" si="11"/>
        <v>81.36</v>
      </c>
      <c r="AI23" s="32">
        <f t="shared" si="12"/>
        <v>0</v>
      </c>
      <c r="AJ23" s="32">
        <f t="shared" si="13"/>
        <v>0</v>
      </c>
      <c r="AK23" s="31">
        <f t="shared" si="14"/>
        <v>0</v>
      </c>
      <c r="AL23" s="32">
        <f t="shared" si="15"/>
        <v>105</v>
      </c>
      <c r="AM23" s="32">
        <f t="shared" si="16"/>
        <v>134.96</v>
      </c>
      <c r="AN23" s="31">
        <f t="shared" si="17"/>
        <v>29.96</v>
      </c>
      <c r="AO23" s="40">
        <v>0</v>
      </c>
      <c r="AP23" s="32"/>
      <c r="AQ23" s="31">
        <f t="shared" si="18"/>
        <v>0</v>
      </c>
      <c r="AR23" s="32">
        <v>0</v>
      </c>
      <c r="AS23" s="32"/>
      <c r="AT23" s="31">
        <f t="shared" si="19"/>
        <v>0</v>
      </c>
      <c r="AU23" s="32">
        <v>0</v>
      </c>
      <c r="AV23" s="32"/>
      <c r="AW23" s="31">
        <f t="shared" si="20"/>
        <v>0</v>
      </c>
      <c r="AX23" s="40">
        <v>7119.31</v>
      </c>
      <c r="AY23" s="32">
        <v>9152.81</v>
      </c>
      <c r="AZ23" s="31">
        <f t="shared" si="21"/>
        <v>2033.5</v>
      </c>
      <c r="BA23" s="32">
        <v>0</v>
      </c>
      <c r="BB23" s="32"/>
      <c r="BC23" s="31">
        <f t="shared" si="22"/>
        <v>0</v>
      </c>
      <c r="BD23" s="32">
        <f t="shared" si="23"/>
        <v>0</v>
      </c>
      <c r="BE23" s="32">
        <f t="shared" si="24"/>
        <v>0</v>
      </c>
      <c r="BF23" s="31">
        <f t="shared" si="25"/>
        <v>0</v>
      </c>
      <c r="BG23" s="32">
        <f t="shared" si="26"/>
        <v>0</v>
      </c>
      <c r="BH23" s="32">
        <f t="shared" si="27"/>
        <v>0</v>
      </c>
      <c r="BI23" s="31">
        <f t="shared" si="28"/>
        <v>0</v>
      </c>
      <c r="BJ23" s="32">
        <f t="shared" si="29"/>
        <v>0</v>
      </c>
      <c r="BK23" s="32">
        <f t="shared" si="30"/>
        <v>0</v>
      </c>
      <c r="BL23" s="31">
        <f t="shared" si="31"/>
        <v>0</v>
      </c>
      <c r="BM23" s="32">
        <f t="shared" si="32"/>
        <v>0</v>
      </c>
      <c r="BN23" s="32">
        <f t="shared" si="33"/>
        <v>0</v>
      </c>
      <c r="BO23" s="31">
        <f t="shared" si="34"/>
        <v>0</v>
      </c>
      <c r="BP23" s="32">
        <f t="shared" si="35"/>
        <v>0</v>
      </c>
      <c r="BQ23" s="32">
        <f t="shared" si="36"/>
        <v>0</v>
      </c>
      <c r="BR23" s="31">
        <f t="shared" si="37"/>
        <v>0</v>
      </c>
      <c r="BS23" s="32">
        <f t="shared" si="38"/>
        <v>0</v>
      </c>
      <c r="BT23" s="32">
        <f t="shared" si="39"/>
        <v>0</v>
      </c>
      <c r="BU23" s="31">
        <f t="shared" si="40"/>
        <v>0</v>
      </c>
      <c r="BV23" s="32">
        <f t="shared" si="41"/>
        <v>0</v>
      </c>
      <c r="BW23" s="32">
        <f t="shared" si="42"/>
        <v>0</v>
      </c>
      <c r="BX23" s="31">
        <f t="shared" si="43"/>
        <v>0</v>
      </c>
      <c r="BY23" s="32">
        <f t="shared" si="44"/>
        <v>0</v>
      </c>
      <c r="BZ23" s="32">
        <f t="shared" si="45"/>
        <v>0</v>
      </c>
      <c r="CA23" s="31">
        <f t="shared" si="46"/>
        <v>0</v>
      </c>
      <c r="CB23" s="55">
        <f t="shared" si="47"/>
        <v>0</v>
      </c>
      <c r="CC23" s="55">
        <f t="shared" si="48"/>
        <v>0</v>
      </c>
      <c r="CD23" s="31">
        <f t="shared" si="49"/>
        <v>0</v>
      </c>
      <c r="CE23" s="55">
        <f t="shared" si="50"/>
        <v>0</v>
      </c>
      <c r="CF23" s="55">
        <f t="shared" si="51"/>
        <v>0</v>
      </c>
      <c r="CG23" s="31">
        <f t="shared" si="52"/>
        <v>0</v>
      </c>
      <c r="CH23" s="33">
        <f t="shared" si="0"/>
        <v>0</v>
      </c>
      <c r="CI23" s="33">
        <f t="shared" si="53"/>
        <v>0</v>
      </c>
      <c r="CJ23" s="35">
        <f t="shared" si="54"/>
        <v>0</v>
      </c>
      <c r="CK23" s="36">
        <f t="shared" si="55"/>
        <v>4385.91</v>
      </c>
    </row>
    <row r="24" spans="1:89" s="8" customFormat="1" ht="20.100000000000001" customHeight="1" x14ac:dyDescent="0.25">
      <c r="A24" s="117" t="str">
        <f>'ILK EKRAN D-K ÜCR'!B19</f>
        <v>Personel  Ad Soyad</v>
      </c>
      <c r="B24" s="117">
        <f>'ILK EKRAN D-K ÜCR'!C19</f>
        <v>0</v>
      </c>
      <c r="C24" s="32">
        <v>30</v>
      </c>
      <c r="D24" s="32">
        <f t="shared" si="1"/>
        <v>24</v>
      </c>
      <c r="E24" s="32">
        <v>4</v>
      </c>
      <c r="F24" s="32"/>
      <c r="G24" s="32"/>
      <c r="H24" s="32"/>
      <c r="I24" s="32"/>
      <c r="J24" s="32">
        <v>2</v>
      </c>
      <c r="K24" s="32"/>
      <c r="L24" s="32"/>
      <c r="M24" s="32"/>
      <c r="N24" s="32"/>
      <c r="O24" s="32"/>
      <c r="P24" s="32"/>
      <c r="Q24" s="32"/>
      <c r="R24" s="32"/>
      <c r="S24" s="33">
        <f>'ILK EKRAN D-K ÜCR'!N19</f>
        <v>0</v>
      </c>
      <c r="T24" s="33">
        <f>'ILK EKRAN D-K ÜCR'!O19</f>
        <v>0</v>
      </c>
      <c r="U24" s="32">
        <f t="shared" si="2"/>
        <v>0</v>
      </c>
      <c r="V24" s="32">
        <f t="shared" si="3"/>
        <v>0</v>
      </c>
      <c r="W24" s="31">
        <f t="shared" si="4"/>
        <v>0</v>
      </c>
      <c r="X24" s="32">
        <f t="shared" si="5"/>
        <v>4753.0600000000004</v>
      </c>
      <c r="Y24" s="32">
        <f t="shared" si="6"/>
        <v>6110.52</v>
      </c>
      <c r="Z24" s="31">
        <f t="shared" si="7"/>
        <v>1357.46</v>
      </c>
      <c r="AA24" s="32">
        <v>3093.57</v>
      </c>
      <c r="AB24" s="32">
        <v>3977.2</v>
      </c>
      <c r="AC24" s="31">
        <f t="shared" si="8"/>
        <v>883.63</v>
      </c>
      <c r="AD24" s="33">
        <v>11.89</v>
      </c>
      <c r="AE24" s="32">
        <f t="shared" si="9"/>
        <v>285.36</v>
      </c>
      <c r="AF24" s="33">
        <v>15.28</v>
      </c>
      <c r="AG24" s="33">
        <f t="shared" si="10"/>
        <v>366.72</v>
      </c>
      <c r="AH24" s="34">
        <f t="shared" si="11"/>
        <v>81.36</v>
      </c>
      <c r="AI24" s="32">
        <f t="shared" si="12"/>
        <v>0</v>
      </c>
      <c r="AJ24" s="32">
        <f t="shared" si="13"/>
        <v>0</v>
      </c>
      <c r="AK24" s="31">
        <f t="shared" si="14"/>
        <v>0</v>
      </c>
      <c r="AL24" s="32">
        <f t="shared" si="15"/>
        <v>105</v>
      </c>
      <c r="AM24" s="32">
        <f t="shared" si="16"/>
        <v>134.96</v>
      </c>
      <c r="AN24" s="31">
        <f t="shared" si="17"/>
        <v>29.96</v>
      </c>
      <c r="AO24" s="40">
        <v>0</v>
      </c>
      <c r="AP24" s="32"/>
      <c r="AQ24" s="31">
        <f t="shared" si="18"/>
        <v>0</v>
      </c>
      <c r="AR24" s="32">
        <v>0</v>
      </c>
      <c r="AS24" s="32"/>
      <c r="AT24" s="31">
        <f t="shared" si="19"/>
        <v>0</v>
      </c>
      <c r="AU24" s="32">
        <v>0</v>
      </c>
      <c r="AV24" s="32"/>
      <c r="AW24" s="31">
        <f t="shared" si="20"/>
        <v>0</v>
      </c>
      <c r="AX24" s="40">
        <v>7119.31</v>
      </c>
      <c r="AY24" s="32">
        <v>9152.81</v>
      </c>
      <c r="AZ24" s="31">
        <f t="shared" si="21"/>
        <v>2033.5</v>
      </c>
      <c r="BA24" s="32">
        <v>0</v>
      </c>
      <c r="BB24" s="32"/>
      <c r="BC24" s="31">
        <f t="shared" si="22"/>
        <v>0</v>
      </c>
      <c r="BD24" s="32">
        <f t="shared" si="23"/>
        <v>0</v>
      </c>
      <c r="BE24" s="32">
        <f t="shared" si="24"/>
        <v>0</v>
      </c>
      <c r="BF24" s="31">
        <f t="shared" si="25"/>
        <v>0</v>
      </c>
      <c r="BG24" s="32">
        <f t="shared" si="26"/>
        <v>0</v>
      </c>
      <c r="BH24" s="32">
        <f t="shared" si="27"/>
        <v>0</v>
      </c>
      <c r="BI24" s="31">
        <f t="shared" si="28"/>
        <v>0</v>
      </c>
      <c r="BJ24" s="32">
        <f t="shared" si="29"/>
        <v>0</v>
      </c>
      <c r="BK24" s="32">
        <f t="shared" si="30"/>
        <v>0</v>
      </c>
      <c r="BL24" s="31">
        <f t="shared" si="31"/>
        <v>0</v>
      </c>
      <c r="BM24" s="32">
        <f t="shared" si="32"/>
        <v>0</v>
      </c>
      <c r="BN24" s="32">
        <f t="shared" si="33"/>
        <v>0</v>
      </c>
      <c r="BO24" s="31">
        <f t="shared" si="34"/>
        <v>0</v>
      </c>
      <c r="BP24" s="32">
        <f t="shared" si="35"/>
        <v>0</v>
      </c>
      <c r="BQ24" s="32">
        <f t="shared" si="36"/>
        <v>0</v>
      </c>
      <c r="BR24" s="31">
        <f t="shared" si="37"/>
        <v>0</v>
      </c>
      <c r="BS24" s="32">
        <f t="shared" si="38"/>
        <v>0</v>
      </c>
      <c r="BT24" s="32">
        <f t="shared" si="39"/>
        <v>0</v>
      </c>
      <c r="BU24" s="31">
        <f t="shared" si="40"/>
        <v>0</v>
      </c>
      <c r="BV24" s="32">
        <f t="shared" si="41"/>
        <v>0</v>
      </c>
      <c r="BW24" s="32">
        <f t="shared" si="42"/>
        <v>0</v>
      </c>
      <c r="BX24" s="31">
        <f t="shared" si="43"/>
        <v>0</v>
      </c>
      <c r="BY24" s="32">
        <f t="shared" si="44"/>
        <v>0</v>
      </c>
      <c r="BZ24" s="32">
        <f t="shared" si="45"/>
        <v>0</v>
      </c>
      <c r="CA24" s="31">
        <f t="shared" si="46"/>
        <v>0</v>
      </c>
      <c r="CB24" s="55">
        <f t="shared" si="47"/>
        <v>0</v>
      </c>
      <c r="CC24" s="55">
        <f t="shared" si="48"/>
        <v>0</v>
      </c>
      <c r="CD24" s="31">
        <f t="shared" si="49"/>
        <v>0</v>
      </c>
      <c r="CE24" s="55">
        <f t="shared" si="50"/>
        <v>0</v>
      </c>
      <c r="CF24" s="55">
        <f t="shared" si="51"/>
        <v>0</v>
      </c>
      <c r="CG24" s="31">
        <f t="shared" si="52"/>
        <v>0</v>
      </c>
      <c r="CH24" s="33">
        <f t="shared" si="0"/>
        <v>0</v>
      </c>
      <c r="CI24" s="33">
        <f t="shared" si="53"/>
        <v>0</v>
      </c>
      <c r="CJ24" s="35">
        <f t="shared" si="54"/>
        <v>0</v>
      </c>
      <c r="CK24" s="36">
        <f t="shared" si="55"/>
        <v>4385.91</v>
      </c>
    </row>
    <row r="25" spans="1:89" s="8" customFormat="1" ht="20.100000000000001" customHeight="1" x14ac:dyDescent="0.25">
      <c r="A25" s="117" t="str">
        <f>'ILK EKRAN D-K ÜCR'!B20</f>
        <v>Personel  Ad Soyad</v>
      </c>
      <c r="B25" s="117">
        <f>'ILK EKRAN D-K ÜCR'!C20</f>
        <v>0</v>
      </c>
      <c r="C25" s="32">
        <v>30</v>
      </c>
      <c r="D25" s="32">
        <f t="shared" si="1"/>
        <v>24</v>
      </c>
      <c r="E25" s="32">
        <v>4</v>
      </c>
      <c r="F25" s="32"/>
      <c r="G25" s="32"/>
      <c r="H25" s="32"/>
      <c r="I25" s="32"/>
      <c r="J25" s="32">
        <v>2</v>
      </c>
      <c r="K25" s="32"/>
      <c r="L25" s="32"/>
      <c r="M25" s="32"/>
      <c r="N25" s="32"/>
      <c r="O25" s="32"/>
      <c r="P25" s="32"/>
      <c r="Q25" s="32"/>
      <c r="R25" s="32"/>
      <c r="S25" s="33">
        <f>'ILK EKRAN D-K ÜCR'!N20</f>
        <v>0</v>
      </c>
      <c r="T25" s="33">
        <f>'ILK EKRAN D-K ÜCR'!O20</f>
        <v>0</v>
      </c>
      <c r="U25" s="32">
        <f t="shared" si="2"/>
        <v>0</v>
      </c>
      <c r="V25" s="32">
        <f t="shared" si="3"/>
        <v>0</v>
      </c>
      <c r="W25" s="31">
        <f t="shared" si="4"/>
        <v>0</v>
      </c>
      <c r="X25" s="32">
        <f t="shared" si="5"/>
        <v>4753.0600000000004</v>
      </c>
      <c r="Y25" s="32">
        <f t="shared" si="6"/>
        <v>6110.52</v>
      </c>
      <c r="Z25" s="31">
        <f t="shared" si="7"/>
        <v>1357.46</v>
      </c>
      <c r="AA25" s="32">
        <v>3093.57</v>
      </c>
      <c r="AB25" s="32">
        <v>3977.2</v>
      </c>
      <c r="AC25" s="31">
        <f t="shared" si="8"/>
        <v>883.63</v>
      </c>
      <c r="AD25" s="33">
        <v>11.89</v>
      </c>
      <c r="AE25" s="32">
        <f t="shared" si="9"/>
        <v>285.36</v>
      </c>
      <c r="AF25" s="33">
        <v>15.28</v>
      </c>
      <c r="AG25" s="33">
        <f t="shared" si="10"/>
        <v>366.72</v>
      </c>
      <c r="AH25" s="34">
        <f t="shared" si="11"/>
        <v>81.36</v>
      </c>
      <c r="AI25" s="32">
        <f t="shared" si="12"/>
        <v>0</v>
      </c>
      <c r="AJ25" s="32">
        <f t="shared" si="13"/>
        <v>0</v>
      </c>
      <c r="AK25" s="31">
        <f t="shared" si="14"/>
        <v>0</v>
      </c>
      <c r="AL25" s="32">
        <f t="shared" si="15"/>
        <v>105</v>
      </c>
      <c r="AM25" s="32">
        <f t="shared" si="16"/>
        <v>134.96</v>
      </c>
      <c r="AN25" s="31">
        <f t="shared" si="17"/>
        <v>29.96</v>
      </c>
      <c r="AO25" s="40">
        <v>0</v>
      </c>
      <c r="AP25" s="32"/>
      <c r="AQ25" s="31">
        <f t="shared" si="18"/>
        <v>0</v>
      </c>
      <c r="AR25" s="32">
        <v>0</v>
      </c>
      <c r="AS25" s="32"/>
      <c r="AT25" s="31">
        <f t="shared" si="19"/>
        <v>0</v>
      </c>
      <c r="AU25" s="32">
        <v>0</v>
      </c>
      <c r="AV25" s="32"/>
      <c r="AW25" s="31">
        <f t="shared" si="20"/>
        <v>0</v>
      </c>
      <c r="AX25" s="40">
        <v>7119.31</v>
      </c>
      <c r="AY25" s="32">
        <v>9152.81</v>
      </c>
      <c r="AZ25" s="31">
        <f t="shared" si="21"/>
        <v>2033.5</v>
      </c>
      <c r="BA25" s="32">
        <v>0</v>
      </c>
      <c r="BB25" s="32"/>
      <c r="BC25" s="31">
        <f t="shared" si="22"/>
        <v>0</v>
      </c>
      <c r="BD25" s="32">
        <f t="shared" si="23"/>
        <v>0</v>
      </c>
      <c r="BE25" s="32">
        <f t="shared" si="24"/>
        <v>0</v>
      </c>
      <c r="BF25" s="31">
        <f t="shared" si="25"/>
        <v>0</v>
      </c>
      <c r="BG25" s="32">
        <f t="shared" si="26"/>
        <v>0</v>
      </c>
      <c r="BH25" s="32">
        <f t="shared" si="27"/>
        <v>0</v>
      </c>
      <c r="BI25" s="31">
        <f t="shared" si="28"/>
        <v>0</v>
      </c>
      <c r="BJ25" s="32">
        <f t="shared" si="29"/>
        <v>0</v>
      </c>
      <c r="BK25" s="32">
        <f t="shared" si="30"/>
        <v>0</v>
      </c>
      <c r="BL25" s="31">
        <f t="shared" si="31"/>
        <v>0</v>
      </c>
      <c r="BM25" s="32">
        <f t="shared" si="32"/>
        <v>0</v>
      </c>
      <c r="BN25" s="32">
        <f t="shared" si="33"/>
        <v>0</v>
      </c>
      <c r="BO25" s="31">
        <f t="shared" si="34"/>
        <v>0</v>
      </c>
      <c r="BP25" s="32">
        <f t="shared" si="35"/>
        <v>0</v>
      </c>
      <c r="BQ25" s="32">
        <f t="shared" si="36"/>
        <v>0</v>
      </c>
      <c r="BR25" s="31">
        <f t="shared" si="37"/>
        <v>0</v>
      </c>
      <c r="BS25" s="32">
        <f t="shared" si="38"/>
        <v>0</v>
      </c>
      <c r="BT25" s="32">
        <f t="shared" si="39"/>
        <v>0</v>
      </c>
      <c r="BU25" s="31">
        <f t="shared" si="40"/>
        <v>0</v>
      </c>
      <c r="BV25" s="32">
        <f t="shared" si="41"/>
        <v>0</v>
      </c>
      <c r="BW25" s="32">
        <f t="shared" si="42"/>
        <v>0</v>
      </c>
      <c r="BX25" s="31">
        <f t="shared" si="43"/>
        <v>0</v>
      </c>
      <c r="BY25" s="32">
        <f t="shared" si="44"/>
        <v>0</v>
      </c>
      <c r="BZ25" s="32">
        <f t="shared" si="45"/>
        <v>0</v>
      </c>
      <c r="CA25" s="31">
        <f t="shared" si="46"/>
        <v>0</v>
      </c>
      <c r="CB25" s="55">
        <f t="shared" si="47"/>
        <v>0</v>
      </c>
      <c r="CC25" s="55">
        <f t="shared" si="48"/>
        <v>0</v>
      </c>
      <c r="CD25" s="31">
        <f t="shared" si="49"/>
        <v>0</v>
      </c>
      <c r="CE25" s="55">
        <f t="shared" si="50"/>
        <v>0</v>
      </c>
      <c r="CF25" s="55">
        <f t="shared" si="51"/>
        <v>0</v>
      </c>
      <c r="CG25" s="31">
        <f t="shared" si="52"/>
        <v>0</v>
      </c>
      <c r="CH25" s="33">
        <f t="shared" si="0"/>
        <v>0</v>
      </c>
      <c r="CI25" s="33">
        <f t="shared" si="53"/>
        <v>0</v>
      </c>
      <c r="CJ25" s="35">
        <f t="shared" si="54"/>
        <v>0</v>
      </c>
      <c r="CK25" s="36">
        <f t="shared" si="55"/>
        <v>4385.91</v>
      </c>
    </row>
    <row r="26" spans="1:89" s="8" customFormat="1" ht="20.100000000000001" customHeight="1" x14ac:dyDescent="0.25">
      <c r="A26" s="117" t="str">
        <f>'ILK EKRAN D-K ÜCR'!B21</f>
        <v>Personel  Ad Soyad</v>
      </c>
      <c r="B26" s="117">
        <f>'ILK EKRAN D-K ÜCR'!C21</f>
        <v>0</v>
      </c>
      <c r="C26" s="32">
        <v>30</v>
      </c>
      <c r="D26" s="32">
        <f t="shared" si="1"/>
        <v>24</v>
      </c>
      <c r="E26" s="32">
        <v>4</v>
      </c>
      <c r="F26" s="32"/>
      <c r="G26" s="32"/>
      <c r="H26" s="32"/>
      <c r="I26" s="32"/>
      <c r="J26" s="32">
        <v>2</v>
      </c>
      <c r="K26" s="32"/>
      <c r="L26" s="32"/>
      <c r="M26" s="32"/>
      <c r="N26" s="32"/>
      <c r="O26" s="32"/>
      <c r="P26" s="32"/>
      <c r="Q26" s="32"/>
      <c r="R26" s="32"/>
      <c r="S26" s="33">
        <f>'ILK EKRAN D-K ÜCR'!N21</f>
        <v>0</v>
      </c>
      <c r="T26" s="33">
        <f>'ILK EKRAN D-K ÜCR'!O21</f>
        <v>0</v>
      </c>
      <c r="U26" s="32">
        <f t="shared" si="2"/>
        <v>0</v>
      </c>
      <c r="V26" s="32">
        <f t="shared" si="3"/>
        <v>0</v>
      </c>
      <c r="W26" s="31">
        <f t="shared" si="4"/>
        <v>0</v>
      </c>
      <c r="X26" s="32">
        <f t="shared" si="5"/>
        <v>4753.0600000000004</v>
      </c>
      <c r="Y26" s="32">
        <f t="shared" si="6"/>
        <v>6110.52</v>
      </c>
      <c r="Z26" s="31">
        <f t="shared" si="7"/>
        <v>1357.46</v>
      </c>
      <c r="AA26" s="32">
        <v>3093.57</v>
      </c>
      <c r="AB26" s="32">
        <v>3977.2</v>
      </c>
      <c r="AC26" s="31">
        <f t="shared" si="8"/>
        <v>883.63</v>
      </c>
      <c r="AD26" s="33">
        <v>11.89</v>
      </c>
      <c r="AE26" s="32">
        <f t="shared" si="9"/>
        <v>285.36</v>
      </c>
      <c r="AF26" s="33">
        <v>15.28</v>
      </c>
      <c r="AG26" s="33">
        <f t="shared" si="10"/>
        <v>366.72</v>
      </c>
      <c r="AH26" s="34">
        <f t="shared" si="11"/>
        <v>81.36</v>
      </c>
      <c r="AI26" s="32">
        <f t="shared" si="12"/>
        <v>0</v>
      </c>
      <c r="AJ26" s="32">
        <f t="shared" si="13"/>
        <v>0</v>
      </c>
      <c r="AK26" s="31">
        <f t="shared" si="14"/>
        <v>0</v>
      </c>
      <c r="AL26" s="32">
        <f t="shared" si="15"/>
        <v>105</v>
      </c>
      <c r="AM26" s="32">
        <f t="shared" si="16"/>
        <v>134.96</v>
      </c>
      <c r="AN26" s="31">
        <f t="shared" si="17"/>
        <v>29.96</v>
      </c>
      <c r="AO26" s="40">
        <v>0</v>
      </c>
      <c r="AP26" s="32"/>
      <c r="AQ26" s="31">
        <f t="shared" si="18"/>
        <v>0</v>
      </c>
      <c r="AR26" s="32">
        <v>0</v>
      </c>
      <c r="AS26" s="32"/>
      <c r="AT26" s="31">
        <f t="shared" si="19"/>
        <v>0</v>
      </c>
      <c r="AU26" s="32">
        <v>0</v>
      </c>
      <c r="AV26" s="32"/>
      <c r="AW26" s="31">
        <f t="shared" si="20"/>
        <v>0</v>
      </c>
      <c r="AX26" s="40">
        <v>7119.31</v>
      </c>
      <c r="AY26" s="32">
        <v>9152.81</v>
      </c>
      <c r="AZ26" s="31">
        <f t="shared" si="21"/>
        <v>2033.5</v>
      </c>
      <c r="BA26" s="32">
        <v>0</v>
      </c>
      <c r="BB26" s="32"/>
      <c r="BC26" s="31">
        <f t="shared" si="22"/>
        <v>0</v>
      </c>
      <c r="BD26" s="32">
        <f t="shared" si="23"/>
        <v>0</v>
      </c>
      <c r="BE26" s="32">
        <f t="shared" si="24"/>
        <v>0</v>
      </c>
      <c r="BF26" s="31">
        <f t="shared" si="25"/>
        <v>0</v>
      </c>
      <c r="BG26" s="32">
        <f t="shared" si="26"/>
        <v>0</v>
      </c>
      <c r="BH26" s="32">
        <f t="shared" si="27"/>
        <v>0</v>
      </c>
      <c r="BI26" s="31">
        <f t="shared" si="28"/>
        <v>0</v>
      </c>
      <c r="BJ26" s="32">
        <f t="shared" si="29"/>
        <v>0</v>
      </c>
      <c r="BK26" s="32">
        <f t="shared" si="30"/>
        <v>0</v>
      </c>
      <c r="BL26" s="31">
        <f t="shared" si="31"/>
        <v>0</v>
      </c>
      <c r="BM26" s="32">
        <f t="shared" si="32"/>
        <v>0</v>
      </c>
      <c r="BN26" s="32">
        <f t="shared" si="33"/>
        <v>0</v>
      </c>
      <c r="BO26" s="31">
        <f t="shared" si="34"/>
        <v>0</v>
      </c>
      <c r="BP26" s="32">
        <f t="shared" si="35"/>
        <v>0</v>
      </c>
      <c r="BQ26" s="32">
        <f t="shared" si="36"/>
        <v>0</v>
      </c>
      <c r="BR26" s="31">
        <f t="shared" si="37"/>
        <v>0</v>
      </c>
      <c r="BS26" s="32">
        <f t="shared" si="38"/>
        <v>0</v>
      </c>
      <c r="BT26" s="32">
        <f t="shared" si="39"/>
        <v>0</v>
      </c>
      <c r="BU26" s="31">
        <f t="shared" si="40"/>
        <v>0</v>
      </c>
      <c r="BV26" s="32">
        <f t="shared" si="41"/>
        <v>0</v>
      </c>
      <c r="BW26" s="32">
        <f t="shared" si="42"/>
        <v>0</v>
      </c>
      <c r="BX26" s="31">
        <f t="shared" si="43"/>
        <v>0</v>
      </c>
      <c r="BY26" s="32">
        <f t="shared" si="44"/>
        <v>0</v>
      </c>
      <c r="BZ26" s="32">
        <f t="shared" si="45"/>
        <v>0</v>
      </c>
      <c r="CA26" s="31">
        <f t="shared" si="46"/>
        <v>0</v>
      </c>
      <c r="CB26" s="55">
        <f t="shared" si="47"/>
        <v>0</v>
      </c>
      <c r="CC26" s="55">
        <f t="shared" si="48"/>
        <v>0</v>
      </c>
      <c r="CD26" s="31">
        <f t="shared" si="49"/>
        <v>0</v>
      </c>
      <c r="CE26" s="55">
        <f t="shared" si="50"/>
        <v>0</v>
      </c>
      <c r="CF26" s="55">
        <f t="shared" si="51"/>
        <v>0</v>
      </c>
      <c r="CG26" s="31">
        <f t="shared" si="52"/>
        <v>0</v>
      </c>
      <c r="CH26" s="33">
        <f t="shared" si="0"/>
        <v>0</v>
      </c>
      <c r="CI26" s="33">
        <f t="shared" si="53"/>
        <v>0</v>
      </c>
      <c r="CJ26" s="35">
        <f t="shared" si="54"/>
        <v>0</v>
      </c>
      <c r="CK26" s="36">
        <f t="shared" si="55"/>
        <v>4385.91</v>
      </c>
    </row>
    <row r="27" spans="1:89" s="8" customFormat="1" ht="20.100000000000001" customHeight="1" x14ac:dyDescent="0.25">
      <c r="A27" s="117" t="str">
        <f>'ILK EKRAN D-K ÜCR'!B22</f>
        <v>Personel  Ad Soyad</v>
      </c>
      <c r="B27" s="117">
        <f>'ILK EKRAN D-K ÜCR'!C22</f>
        <v>0</v>
      </c>
      <c r="C27" s="32">
        <v>30</v>
      </c>
      <c r="D27" s="32">
        <f t="shared" si="1"/>
        <v>24</v>
      </c>
      <c r="E27" s="32">
        <v>4</v>
      </c>
      <c r="F27" s="32"/>
      <c r="G27" s="32"/>
      <c r="H27" s="32"/>
      <c r="I27" s="32"/>
      <c r="J27" s="32">
        <v>2</v>
      </c>
      <c r="K27" s="32"/>
      <c r="L27" s="32"/>
      <c r="M27" s="32"/>
      <c r="N27" s="32"/>
      <c r="O27" s="32"/>
      <c r="P27" s="32"/>
      <c r="Q27" s="32"/>
      <c r="R27" s="32"/>
      <c r="S27" s="33">
        <f>'ILK EKRAN D-K ÜCR'!N22</f>
        <v>0</v>
      </c>
      <c r="T27" s="33">
        <f>'ILK EKRAN D-K ÜCR'!O22</f>
        <v>0</v>
      </c>
      <c r="U27" s="32">
        <f t="shared" ref="U27:U30" si="56">S27*C27</f>
        <v>0</v>
      </c>
      <c r="V27" s="32">
        <f t="shared" ref="V27:V30" si="57">C27*T27</f>
        <v>0</v>
      </c>
      <c r="W27" s="31">
        <f t="shared" ref="W27:W30" si="58">V27-U27</f>
        <v>0</v>
      </c>
      <c r="X27" s="32">
        <f t="shared" si="5"/>
        <v>4753.0600000000004</v>
      </c>
      <c r="Y27" s="32">
        <f t="shared" si="6"/>
        <v>6110.52</v>
      </c>
      <c r="Z27" s="31">
        <f t="shared" ref="Z27:Z30" si="59">Y27-X27</f>
        <v>1357.46</v>
      </c>
      <c r="AA27" s="32">
        <v>3093.57</v>
      </c>
      <c r="AB27" s="32">
        <v>3977.2</v>
      </c>
      <c r="AC27" s="31">
        <f t="shared" ref="AC27:AC30" si="60">AB27-AA27</f>
        <v>883.63</v>
      </c>
      <c r="AD27" s="33">
        <v>11.89</v>
      </c>
      <c r="AE27" s="32">
        <f>(C27-E27-F27-G27-H27-I27-J27+K27+L27+M27)*AD27</f>
        <v>285.36</v>
      </c>
      <c r="AF27" s="33">
        <v>15.28</v>
      </c>
      <c r="AG27" s="33">
        <f t="shared" ref="AG27:AG30" si="61">(C27-E27-F27-G27-H27-I27-J27+K27+L27+M27)*AF27</f>
        <v>366.72</v>
      </c>
      <c r="AH27" s="34">
        <f t="shared" ref="AH27:AH30" si="62">AG27-AE27</f>
        <v>81.36</v>
      </c>
      <c r="AI27" s="32">
        <f t="shared" ref="AI27:AI30" si="63">U27*0.15</f>
        <v>0</v>
      </c>
      <c r="AJ27" s="32">
        <f t="shared" ref="AJ27:AJ30" si="64">V27*0.22</f>
        <v>0</v>
      </c>
      <c r="AK27" s="31">
        <f t="shared" ref="AK27:AK30" si="65">AJ27-AI27</f>
        <v>0</v>
      </c>
      <c r="AL27" s="32">
        <f>15*3</f>
        <v>45</v>
      </c>
      <c r="AM27" s="32">
        <f>19.28*3</f>
        <v>57.84</v>
      </c>
      <c r="AN27" s="31">
        <f t="shared" ref="AN27:AN30" si="66">AM27-AL27</f>
        <v>12.84</v>
      </c>
      <c r="AO27" s="40">
        <v>0</v>
      </c>
      <c r="AP27" s="32"/>
      <c r="AQ27" s="31">
        <f t="shared" ref="AQ27:AQ30" si="67">AP27-AO27</f>
        <v>0</v>
      </c>
      <c r="AR27" s="32">
        <v>0</v>
      </c>
      <c r="AS27" s="32"/>
      <c r="AT27" s="31">
        <f t="shared" ref="AT27:AT30" si="68">AS27-AR27</f>
        <v>0</v>
      </c>
      <c r="AU27" s="32">
        <v>0</v>
      </c>
      <c r="AV27" s="32"/>
      <c r="AW27" s="31">
        <f t="shared" ref="AW27:AW30" si="69">AV27-AU27</f>
        <v>0</v>
      </c>
      <c r="AX27" s="40">
        <v>7119.31</v>
      </c>
      <c r="AY27" s="32">
        <v>9152.81</v>
      </c>
      <c r="AZ27" s="31">
        <f t="shared" ref="AZ27:AZ30" si="70">AY27-AX27</f>
        <v>2033.5</v>
      </c>
      <c r="BA27" s="32">
        <v>0</v>
      </c>
      <c r="BB27" s="32"/>
      <c r="BC27" s="31">
        <f t="shared" ref="BC27:BC30" si="71">BB27-BA27</f>
        <v>0</v>
      </c>
      <c r="BD27" s="32">
        <f t="shared" ref="BD27:BD30" si="72">((S27/7.5)*1.75)*N27</f>
        <v>0</v>
      </c>
      <c r="BE27" s="32">
        <f t="shared" ref="BE27:BE30" si="73">((T27/7.5)*1.75)*N27</f>
        <v>0</v>
      </c>
      <c r="BF27" s="31">
        <f t="shared" ref="BF27:BF30" si="74">BE27-BD27</f>
        <v>0</v>
      </c>
      <c r="BG27" s="32">
        <f t="shared" ref="BG27:BG30" si="75">(((S27*3)/7.5)*O27)</f>
        <v>0</v>
      </c>
      <c r="BH27" s="32">
        <f t="shared" ref="BH27:BH30" si="76">(((T27*3)/7.5)*O27)</f>
        <v>0</v>
      </c>
      <c r="BI27" s="31">
        <f t="shared" ref="BI27:BI30" si="77">BH27-BG27</f>
        <v>0</v>
      </c>
      <c r="BJ27" s="32">
        <f t="shared" ref="BJ27:BJ30" si="78">(((S27*3)/7.5)*P27)</f>
        <v>0</v>
      </c>
      <c r="BK27" s="32">
        <f t="shared" ref="BK27:BK30" si="79">(((T27*3)/7.5)*P27)</f>
        <v>0</v>
      </c>
      <c r="BL27" s="31">
        <f t="shared" ref="BL27:BL30" si="80">BK27-BJ27</f>
        <v>0</v>
      </c>
      <c r="BM27" s="32">
        <f t="shared" ref="BM27:BM30" si="81">(S27*2)*K27</f>
        <v>0</v>
      </c>
      <c r="BN27" s="32">
        <f t="shared" ref="BN27:BN30" si="82">(T27*2)*K27</f>
        <v>0</v>
      </c>
      <c r="BO27" s="31">
        <f t="shared" ref="BO27:BO30" si="83">BN27-BM27</f>
        <v>0</v>
      </c>
      <c r="BP27" s="32">
        <f t="shared" ref="BP27:BP30" si="84">(S27*2)*L27</f>
        <v>0</v>
      </c>
      <c r="BQ27" s="32">
        <f t="shared" ref="BQ27:BQ30" si="85">(T27*2)*L27</f>
        <v>0</v>
      </c>
      <c r="BR27" s="31">
        <f t="shared" ref="BR27:BR30" si="86">BQ27-BP27</f>
        <v>0</v>
      </c>
      <c r="BS27" s="32">
        <f t="shared" ref="BS27:BS30" si="87">(S27*2)*M27</f>
        <v>0</v>
      </c>
      <c r="BT27" s="32">
        <f t="shared" ref="BT27:BT30" si="88">(T27*2)*M27</f>
        <v>0</v>
      </c>
      <c r="BU27" s="31">
        <f t="shared" ref="BU27:BU30" si="89">BT27-BS27</f>
        <v>0</v>
      </c>
      <c r="BV27" s="32">
        <f t="shared" ref="BV27:BV30" si="90">((S27/7.5)*0.15)*R27</f>
        <v>0</v>
      </c>
      <c r="BW27" s="32">
        <f t="shared" ref="BW27:BW30" si="91">((T27/7.5)*0.15)*R27</f>
        <v>0</v>
      </c>
      <c r="BX27" s="31">
        <f t="shared" ref="BX27:BX30" si="92">BW27-BV27</f>
        <v>0</v>
      </c>
      <c r="BY27" s="32">
        <f t="shared" ref="BY27:BY30" si="93">((S27/7.5)*2)*Q27</f>
        <v>0</v>
      </c>
      <c r="BZ27" s="32">
        <f t="shared" ref="BZ27:BZ30" si="94">((T27/7.5)*2)*Q27</f>
        <v>0</v>
      </c>
      <c r="CA27" s="31">
        <f t="shared" ref="CA27:CA30" si="95">BZ27-BY27</f>
        <v>0</v>
      </c>
      <c r="CB27" s="55">
        <f t="shared" ref="CB27:CB30" si="96">S27*$B$7</f>
        <v>0</v>
      </c>
      <c r="CC27" s="55">
        <f t="shared" ref="CC27:CC30" si="97">$B$7*T27</f>
        <v>0</v>
      </c>
      <c r="CD27" s="31">
        <f t="shared" ref="CD27:CD30" si="98">CC27-CB27</f>
        <v>0</v>
      </c>
      <c r="CE27" s="55">
        <f t="shared" ref="CE27:CE30" si="99">S27*$B$8</f>
        <v>0</v>
      </c>
      <c r="CF27" s="55">
        <f t="shared" ref="CF27:CF30" si="100">T27*$B$8</f>
        <v>0</v>
      </c>
      <c r="CG27" s="31">
        <f t="shared" ref="CG27:CG30" si="101">CF27-CE27</f>
        <v>0</v>
      </c>
      <c r="CH27" s="33">
        <f t="shared" si="0"/>
        <v>0</v>
      </c>
      <c r="CI27" s="33">
        <f t="shared" si="53"/>
        <v>0</v>
      </c>
      <c r="CJ27" s="35">
        <f t="shared" si="54"/>
        <v>0</v>
      </c>
      <c r="CK27" s="36">
        <f t="shared" si="55"/>
        <v>4368.79</v>
      </c>
    </row>
    <row r="28" spans="1:89" s="8" customFormat="1" ht="20.100000000000001" customHeight="1" x14ac:dyDescent="0.25">
      <c r="A28" s="117" t="str">
        <f>'ILK EKRAN D-K ÜCR'!B23</f>
        <v>Personel  Ad Soyad</v>
      </c>
      <c r="B28" s="117">
        <f>'ILK EKRAN D-K ÜCR'!C23</f>
        <v>0</v>
      </c>
      <c r="C28" s="32">
        <v>30</v>
      </c>
      <c r="D28" s="32">
        <f t="shared" si="1"/>
        <v>24</v>
      </c>
      <c r="E28" s="32">
        <v>4</v>
      </c>
      <c r="F28" s="32"/>
      <c r="G28" s="32"/>
      <c r="H28" s="32"/>
      <c r="I28" s="32"/>
      <c r="J28" s="32">
        <v>2</v>
      </c>
      <c r="K28" s="32"/>
      <c r="L28" s="32"/>
      <c r="M28" s="32"/>
      <c r="N28" s="32"/>
      <c r="O28" s="32"/>
      <c r="P28" s="32"/>
      <c r="Q28" s="32"/>
      <c r="R28" s="32"/>
      <c r="S28" s="33">
        <f>'ILK EKRAN D-K ÜCR'!N23</f>
        <v>0</v>
      </c>
      <c r="T28" s="33">
        <f>'ILK EKRAN D-K ÜCR'!O23</f>
        <v>0</v>
      </c>
      <c r="U28" s="32">
        <f t="shared" si="56"/>
        <v>0</v>
      </c>
      <c r="V28" s="32">
        <f t="shared" si="57"/>
        <v>0</v>
      </c>
      <c r="W28" s="31">
        <f t="shared" si="58"/>
        <v>0</v>
      </c>
      <c r="X28" s="32">
        <f t="shared" si="5"/>
        <v>4753.0600000000004</v>
      </c>
      <c r="Y28" s="32">
        <f t="shared" si="6"/>
        <v>6110.52</v>
      </c>
      <c r="Z28" s="31">
        <f t="shared" si="59"/>
        <v>1357.46</v>
      </c>
      <c r="AA28" s="32">
        <v>3093.57</v>
      </c>
      <c r="AB28" s="32">
        <v>3977.2</v>
      </c>
      <c r="AC28" s="31">
        <f t="shared" si="60"/>
        <v>883.63</v>
      </c>
      <c r="AD28" s="33">
        <v>11.89</v>
      </c>
      <c r="AE28" s="32">
        <f t="shared" ref="AE28:AE29" si="102">(C28-E28-F28-G28-H28-I28-J28+K28+L28+M28)*AD28</f>
        <v>285.36</v>
      </c>
      <c r="AF28" s="33">
        <v>15.28</v>
      </c>
      <c r="AG28" s="33">
        <f t="shared" si="61"/>
        <v>366.72</v>
      </c>
      <c r="AH28" s="34">
        <f t="shared" si="62"/>
        <v>81.36</v>
      </c>
      <c r="AI28" s="32">
        <f t="shared" si="63"/>
        <v>0</v>
      </c>
      <c r="AJ28" s="32">
        <f t="shared" si="64"/>
        <v>0</v>
      </c>
      <c r="AK28" s="31">
        <f t="shared" si="65"/>
        <v>0</v>
      </c>
      <c r="AL28" s="32">
        <f t="shared" ref="AL28:AL30" si="103">15*3</f>
        <v>45</v>
      </c>
      <c r="AM28" s="32">
        <f t="shared" ref="AM28:AM30" si="104">19.28*3</f>
        <v>57.84</v>
      </c>
      <c r="AN28" s="31">
        <f t="shared" si="66"/>
        <v>12.84</v>
      </c>
      <c r="AO28" s="40">
        <v>0</v>
      </c>
      <c r="AP28" s="32"/>
      <c r="AQ28" s="31">
        <f t="shared" si="67"/>
        <v>0</v>
      </c>
      <c r="AR28" s="32">
        <v>0</v>
      </c>
      <c r="AS28" s="32"/>
      <c r="AT28" s="31">
        <f t="shared" si="68"/>
        <v>0</v>
      </c>
      <c r="AU28" s="32">
        <v>0</v>
      </c>
      <c r="AV28" s="32"/>
      <c r="AW28" s="31">
        <f t="shared" si="69"/>
        <v>0</v>
      </c>
      <c r="AX28" s="40">
        <v>7119.31</v>
      </c>
      <c r="AY28" s="32">
        <v>9152.81</v>
      </c>
      <c r="AZ28" s="31">
        <f t="shared" si="70"/>
        <v>2033.5</v>
      </c>
      <c r="BA28" s="32">
        <v>0</v>
      </c>
      <c r="BB28" s="32"/>
      <c r="BC28" s="31">
        <f t="shared" si="71"/>
        <v>0</v>
      </c>
      <c r="BD28" s="32">
        <f t="shared" si="72"/>
        <v>0</v>
      </c>
      <c r="BE28" s="32">
        <f t="shared" si="73"/>
        <v>0</v>
      </c>
      <c r="BF28" s="31">
        <f t="shared" si="74"/>
        <v>0</v>
      </c>
      <c r="BG28" s="32">
        <f t="shared" si="75"/>
        <v>0</v>
      </c>
      <c r="BH28" s="32">
        <f t="shared" si="76"/>
        <v>0</v>
      </c>
      <c r="BI28" s="31">
        <f t="shared" si="77"/>
        <v>0</v>
      </c>
      <c r="BJ28" s="32">
        <f t="shared" si="78"/>
        <v>0</v>
      </c>
      <c r="BK28" s="32">
        <f t="shared" si="79"/>
        <v>0</v>
      </c>
      <c r="BL28" s="31">
        <f t="shared" si="80"/>
        <v>0</v>
      </c>
      <c r="BM28" s="32">
        <f t="shared" si="81"/>
        <v>0</v>
      </c>
      <c r="BN28" s="32">
        <f t="shared" si="82"/>
        <v>0</v>
      </c>
      <c r="BO28" s="31">
        <f t="shared" si="83"/>
        <v>0</v>
      </c>
      <c r="BP28" s="32">
        <f t="shared" si="84"/>
        <v>0</v>
      </c>
      <c r="BQ28" s="32">
        <f t="shared" si="85"/>
        <v>0</v>
      </c>
      <c r="BR28" s="31">
        <f t="shared" si="86"/>
        <v>0</v>
      </c>
      <c r="BS28" s="32">
        <f t="shared" si="87"/>
        <v>0</v>
      </c>
      <c r="BT28" s="32">
        <f t="shared" si="88"/>
        <v>0</v>
      </c>
      <c r="BU28" s="31">
        <f t="shared" si="89"/>
        <v>0</v>
      </c>
      <c r="BV28" s="32">
        <f t="shared" si="90"/>
        <v>0</v>
      </c>
      <c r="BW28" s="32">
        <f t="shared" si="91"/>
        <v>0</v>
      </c>
      <c r="BX28" s="31">
        <f t="shared" si="92"/>
        <v>0</v>
      </c>
      <c r="BY28" s="32">
        <f t="shared" si="93"/>
        <v>0</v>
      </c>
      <c r="BZ28" s="32">
        <f t="shared" si="94"/>
        <v>0</v>
      </c>
      <c r="CA28" s="31">
        <f t="shared" si="95"/>
        <v>0</v>
      </c>
      <c r="CB28" s="55">
        <f t="shared" si="96"/>
        <v>0</v>
      </c>
      <c r="CC28" s="55">
        <f t="shared" si="97"/>
        <v>0</v>
      </c>
      <c r="CD28" s="31">
        <f t="shared" si="98"/>
        <v>0</v>
      </c>
      <c r="CE28" s="55">
        <f t="shared" si="99"/>
        <v>0</v>
      </c>
      <c r="CF28" s="55">
        <f t="shared" si="100"/>
        <v>0</v>
      </c>
      <c r="CG28" s="31">
        <f t="shared" si="101"/>
        <v>0</v>
      </c>
      <c r="CH28" s="33">
        <f t="shared" si="0"/>
        <v>0</v>
      </c>
      <c r="CI28" s="33">
        <f t="shared" si="53"/>
        <v>0</v>
      </c>
      <c r="CJ28" s="35">
        <f t="shared" si="54"/>
        <v>0</v>
      </c>
      <c r="CK28" s="36">
        <f t="shared" si="55"/>
        <v>4368.79</v>
      </c>
    </row>
    <row r="29" spans="1:89" s="8" customFormat="1" ht="20.100000000000001" customHeight="1" x14ac:dyDescent="0.25">
      <c r="A29" s="117" t="str">
        <f>'ILK EKRAN D-K ÜCR'!B24</f>
        <v>Personel  Ad Soyad</v>
      </c>
      <c r="B29" s="117">
        <f>'ILK EKRAN D-K ÜCR'!C24</f>
        <v>0</v>
      </c>
      <c r="C29" s="32">
        <v>30</v>
      </c>
      <c r="D29" s="32">
        <f t="shared" si="1"/>
        <v>24</v>
      </c>
      <c r="E29" s="32">
        <v>4</v>
      </c>
      <c r="F29" s="32"/>
      <c r="G29" s="32"/>
      <c r="H29" s="32"/>
      <c r="I29" s="32"/>
      <c r="J29" s="32">
        <v>2</v>
      </c>
      <c r="K29" s="32"/>
      <c r="L29" s="32"/>
      <c r="M29" s="32"/>
      <c r="N29" s="32"/>
      <c r="O29" s="32"/>
      <c r="P29" s="32"/>
      <c r="Q29" s="32"/>
      <c r="R29" s="32"/>
      <c r="S29" s="33">
        <f>'ILK EKRAN D-K ÜCR'!N24</f>
        <v>0</v>
      </c>
      <c r="T29" s="33">
        <f>'ILK EKRAN D-K ÜCR'!O24</f>
        <v>0</v>
      </c>
      <c r="U29" s="32">
        <f t="shared" si="56"/>
        <v>0</v>
      </c>
      <c r="V29" s="32">
        <f t="shared" si="57"/>
        <v>0</v>
      </c>
      <c r="W29" s="31">
        <f t="shared" si="58"/>
        <v>0</v>
      </c>
      <c r="X29" s="32">
        <f t="shared" si="5"/>
        <v>4753.0600000000004</v>
      </c>
      <c r="Y29" s="32">
        <f t="shared" si="6"/>
        <v>6110.52</v>
      </c>
      <c r="Z29" s="31">
        <f t="shared" si="59"/>
        <v>1357.46</v>
      </c>
      <c r="AA29" s="32">
        <v>3093.57</v>
      </c>
      <c r="AB29" s="32">
        <v>3977.2</v>
      </c>
      <c r="AC29" s="31">
        <f t="shared" si="60"/>
        <v>883.63</v>
      </c>
      <c r="AD29" s="33">
        <v>11.89</v>
      </c>
      <c r="AE29" s="32">
        <f t="shared" si="102"/>
        <v>285.36</v>
      </c>
      <c r="AF29" s="33">
        <v>15.28</v>
      </c>
      <c r="AG29" s="33">
        <f t="shared" si="61"/>
        <v>366.72</v>
      </c>
      <c r="AH29" s="34">
        <f t="shared" si="62"/>
        <v>81.36</v>
      </c>
      <c r="AI29" s="32">
        <f t="shared" si="63"/>
        <v>0</v>
      </c>
      <c r="AJ29" s="32">
        <f t="shared" si="64"/>
        <v>0</v>
      </c>
      <c r="AK29" s="31">
        <f t="shared" si="65"/>
        <v>0</v>
      </c>
      <c r="AL29" s="32">
        <f t="shared" si="103"/>
        <v>45</v>
      </c>
      <c r="AM29" s="32">
        <f t="shared" si="104"/>
        <v>57.84</v>
      </c>
      <c r="AN29" s="31">
        <f t="shared" si="66"/>
        <v>12.84</v>
      </c>
      <c r="AO29" s="40">
        <v>0</v>
      </c>
      <c r="AP29" s="32"/>
      <c r="AQ29" s="31">
        <f t="shared" si="67"/>
        <v>0</v>
      </c>
      <c r="AR29" s="32">
        <v>0</v>
      </c>
      <c r="AS29" s="32"/>
      <c r="AT29" s="31">
        <f t="shared" si="68"/>
        <v>0</v>
      </c>
      <c r="AU29" s="32">
        <v>0</v>
      </c>
      <c r="AV29" s="32"/>
      <c r="AW29" s="31">
        <f t="shared" si="69"/>
        <v>0</v>
      </c>
      <c r="AX29" s="40">
        <v>7119.31</v>
      </c>
      <c r="AY29" s="32">
        <v>9152.81</v>
      </c>
      <c r="AZ29" s="31">
        <f t="shared" si="70"/>
        <v>2033.5</v>
      </c>
      <c r="BA29" s="32">
        <v>0</v>
      </c>
      <c r="BB29" s="32"/>
      <c r="BC29" s="31">
        <f t="shared" si="71"/>
        <v>0</v>
      </c>
      <c r="BD29" s="32">
        <f t="shared" si="72"/>
        <v>0</v>
      </c>
      <c r="BE29" s="32">
        <f t="shared" si="73"/>
        <v>0</v>
      </c>
      <c r="BF29" s="31">
        <f t="shared" si="74"/>
        <v>0</v>
      </c>
      <c r="BG29" s="32">
        <f t="shared" si="75"/>
        <v>0</v>
      </c>
      <c r="BH29" s="32">
        <f t="shared" si="76"/>
        <v>0</v>
      </c>
      <c r="BI29" s="31">
        <f t="shared" si="77"/>
        <v>0</v>
      </c>
      <c r="BJ29" s="32">
        <f t="shared" si="78"/>
        <v>0</v>
      </c>
      <c r="BK29" s="32">
        <f t="shared" si="79"/>
        <v>0</v>
      </c>
      <c r="BL29" s="31">
        <f t="shared" si="80"/>
        <v>0</v>
      </c>
      <c r="BM29" s="32">
        <f t="shared" si="81"/>
        <v>0</v>
      </c>
      <c r="BN29" s="32">
        <f t="shared" si="82"/>
        <v>0</v>
      </c>
      <c r="BO29" s="31">
        <f t="shared" si="83"/>
        <v>0</v>
      </c>
      <c r="BP29" s="32">
        <f t="shared" si="84"/>
        <v>0</v>
      </c>
      <c r="BQ29" s="32">
        <f t="shared" si="85"/>
        <v>0</v>
      </c>
      <c r="BR29" s="31">
        <f t="shared" si="86"/>
        <v>0</v>
      </c>
      <c r="BS29" s="32">
        <f t="shared" si="87"/>
        <v>0</v>
      </c>
      <c r="BT29" s="32">
        <f t="shared" si="88"/>
        <v>0</v>
      </c>
      <c r="BU29" s="31">
        <f t="shared" si="89"/>
        <v>0</v>
      </c>
      <c r="BV29" s="32">
        <f t="shared" si="90"/>
        <v>0</v>
      </c>
      <c r="BW29" s="32">
        <f t="shared" si="91"/>
        <v>0</v>
      </c>
      <c r="BX29" s="31">
        <f t="shared" si="92"/>
        <v>0</v>
      </c>
      <c r="BY29" s="32">
        <f t="shared" si="93"/>
        <v>0</v>
      </c>
      <c r="BZ29" s="32">
        <f t="shared" si="94"/>
        <v>0</v>
      </c>
      <c r="CA29" s="31">
        <f t="shared" si="95"/>
        <v>0</v>
      </c>
      <c r="CB29" s="55">
        <f t="shared" si="96"/>
        <v>0</v>
      </c>
      <c r="CC29" s="55">
        <f t="shared" si="97"/>
        <v>0</v>
      </c>
      <c r="CD29" s="31">
        <f t="shared" si="98"/>
        <v>0</v>
      </c>
      <c r="CE29" s="55">
        <f t="shared" si="99"/>
        <v>0</v>
      </c>
      <c r="CF29" s="55">
        <f t="shared" si="100"/>
        <v>0</v>
      </c>
      <c r="CG29" s="31">
        <f t="shared" si="101"/>
        <v>0</v>
      </c>
      <c r="CH29" s="33">
        <f t="shared" si="0"/>
        <v>0</v>
      </c>
      <c r="CI29" s="33">
        <f t="shared" si="53"/>
        <v>0</v>
      </c>
      <c r="CJ29" s="35">
        <f t="shared" si="54"/>
        <v>0</v>
      </c>
      <c r="CK29" s="36">
        <f t="shared" si="55"/>
        <v>4368.79</v>
      </c>
    </row>
    <row r="30" spans="1:89" s="8" customFormat="1" ht="20.100000000000001" customHeight="1" x14ac:dyDescent="0.25">
      <c r="A30" s="117" t="str">
        <f>'ILK EKRAN D-K ÜCR'!B25</f>
        <v>Personel  Ad Soyad</v>
      </c>
      <c r="B30" s="117">
        <f>'ILK EKRAN D-K ÜCR'!C25</f>
        <v>0</v>
      </c>
      <c r="C30" s="32">
        <v>30</v>
      </c>
      <c r="D30" s="32">
        <f t="shared" si="1"/>
        <v>24</v>
      </c>
      <c r="E30" s="32">
        <v>4</v>
      </c>
      <c r="F30" s="32"/>
      <c r="G30" s="32"/>
      <c r="H30" s="32"/>
      <c r="I30" s="32"/>
      <c r="J30" s="32">
        <v>2</v>
      </c>
      <c r="K30" s="32"/>
      <c r="L30" s="32"/>
      <c r="M30" s="32"/>
      <c r="N30" s="32"/>
      <c r="O30" s="32"/>
      <c r="P30" s="32"/>
      <c r="Q30" s="32"/>
      <c r="R30" s="32"/>
      <c r="S30" s="33">
        <f>'ILK EKRAN D-K ÜCR'!N25</f>
        <v>0</v>
      </c>
      <c r="T30" s="33">
        <f>'ILK EKRAN D-K ÜCR'!O25</f>
        <v>0</v>
      </c>
      <c r="U30" s="32">
        <f t="shared" si="56"/>
        <v>0</v>
      </c>
      <c r="V30" s="32">
        <f t="shared" si="57"/>
        <v>0</v>
      </c>
      <c r="W30" s="31">
        <f t="shared" si="58"/>
        <v>0</v>
      </c>
      <c r="X30" s="32">
        <f t="shared" si="5"/>
        <v>4753.0600000000004</v>
      </c>
      <c r="Y30" s="32">
        <f t="shared" si="6"/>
        <v>6110.52</v>
      </c>
      <c r="Z30" s="31">
        <f t="shared" si="59"/>
        <v>1357.46</v>
      </c>
      <c r="AA30" s="32">
        <v>3093.57</v>
      </c>
      <c r="AB30" s="32">
        <v>3977.2</v>
      </c>
      <c r="AC30" s="31">
        <f t="shared" si="60"/>
        <v>883.63</v>
      </c>
      <c r="AD30" s="33">
        <v>11.89</v>
      </c>
      <c r="AE30" s="32">
        <f>(C30-E30-F30-G30-H30-I30-J30+K30+L30+M30)*AD30</f>
        <v>285.36</v>
      </c>
      <c r="AF30" s="33">
        <v>15.28</v>
      </c>
      <c r="AG30" s="33">
        <f t="shared" si="61"/>
        <v>366.72</v>
      </c>
      <c r="AH30" s="34">
        <f t="shared" si="62"/>
        <v>81.36</v>
      </c>
      <c r="AI30" s="32">
        <f t="shared" si="63"/>
        <v>0</v>
      </c>
      <c r="AJ30" s="32">
        <f t="shared" si="64"/>
        <v>0</v>
      </c>
      <c r="AK30" s="31">
        <f t="shared" si="65"/>
        <v>0</v>
      </c>
      <c r="AL30" s="32">
        <f t="shared" si="103"/>
        <v>45</v>
      </c>
      <c r="AM30" s="32">
        <f t="shared" si="104"/>
        <v>57.84</v>
      </c>
      <c r="AN30" s="31">
        <f t="shared" si="66"/>
        <v>12.84</v>
      </c>
      <c r="AO30" s="40">
        <v>0</v>
      </c>
      <c r="AP30" s="32"/>
      <c r="AQ30" s="31">
        <f t="shared" si="67"/>
        <v>0</v>
      </c>
      <c r="AR30" s="32">
        <v>0</v>
      </c>
      <c r="AS30" s="32"/>
      <c r="AT30" s="31">
        <f t="shared" si="68"/>
        <v>0</v>
      </c>
      <c r="AU30" s="32">
        <v>0</v>
      </c>
      <c r="AV30" s="32"/>
      <c r="AW30" s="31">
        <f t="shared" si="69"/>
        <v>0</v>
      </c>
      <c r="AX30" s="40">
        <v>7119.31</v>
      </c>
      <c r="AY30" s="32">
        <v>9152.81</v>
      </c>
      <c r="AZ30" s="31">
        <f t="shared" si="70"/>
        <v>2033.5</v>
      </c>
      <c r="BA30" s="32">
        <v>0</v>
      </c>
      <c r="BB30" s="32"/>
      <c r="BC30" s="31">
        <f t="shared" si="71"/>
        <v>0</v>
      </c>
      <c r="BD30" s="32">
        <f t="shared" si="72"/>
        <v>0</v>
      </c>
      <c r="BE30" s="32">
        <f t="shared" si="73"/>
        <v>0</v>
      </c>
      <c r="BF30" s="31">
        <f t="shared" si="74"/>
        <v>0</v>
      </c>
      <c r="BG30" s="32">
        <f t="shared" si="75"/>
        <v>0</v>
      </c>
      <c r="BH30" s="32">
        <f t="shared" si="76"/>
        <v>0</v>
      </c>
      <c r="BI30" s="31">
        <f t="shared" si="77"/>
        <v>0</v>
      </c>
      <c r="BJ30" s="32">
        <f t="shared" si="78"/>
        <v>0</v>
      </c>
      <c r="BK30" s="32">
        <f t="shared" si="79"/>
        <v>0</v>
      </c>
      <c r="BL30" s="31">
        <f t="shared" si="80"/>
        <v>0</v>
      </c>
      <c r="BM30" s="32">
        <f t="shared" si="81"/>
        <v>0</v>
      </c>
      <c r="BN30" s="32">
        <f t="shared" si="82"/>
        <v>0</v>
      </c>
      <c r="BO30" s="31">
        <f t="shared" si="83"/>
        <v>0</v>
      </c>
      <c r="BP30" s="32">
        <f t="shared" si="84"/>
        <v>0</v>
      </c>
      <c r="BQ30" s="32">
        <f t="shared" si="85"/>
        <v>0</v>
      </c>
      <c r="BR30" s="31">
        <f t="shared" si="86"/>
        <v>0</v>
      </c>
      <c r="BS30" s="32">
        <f t="shared" si="87"/>
        <v>0</v>
      </c>
      <c r="BT30" s="32">
        <f t="shared" si="88"/>
        <v>0</v>
      </c>
      <c r="BU30" s="31">
        <f t="shared" si="89"/>
        <v>0</v>
      </c>
      <c r="BV30" s="32">
        <f t="shared" si="90"/>
        <v>0</v>
      </c>
      <c r="BW30" s="32">
        <f t="shared" si="91"/>
        <v>0</v>
      </c>
      <c r="BX30" s="31">
        <f t="shared" si="92"/>
        <v>0</v>
      </c>
      <c r="BY30" s="32">
        <f t="shared" si="93"/>
        <v>0</v>
      </c>
      <c r="BZ30" s="32">
        <f t="shared" si="94"/>
        <v>0</v>
      </c>
      <c r="CA30" s="31">
        <f t="shared" si="95"/>
        <v>0</v>
      </c>
      <c r="CB30" s="55">
        <f t="shared" si="96"/>
        <v>0</v>
      </c>
      <c r="CC30" s="55">
        <f t="shared" si="97"/>
        <v>0</v>
      </c>
      <c r="CD30" s="31">
        <f t="shared" si="98"/>
        <v>0</v>
      </c>
      <c r="CE30" s="55">
        <f t="shared" si="99"/>
        <v>0</v>
      </c>
      <c r="CF30" s="55">
        <f t="shared" si="100"/>
        <v>0</v>
      </c>
      <c r="CG30" s="31">
        <f t="shared" si="101"/>
        <v>0</v>
      </c>
      <c r="CH30" s="33">
        <f t="shared" si="0"/>
        <v>0</v>
      </c>
      <c r="CI30" s="33">
        <f t="shared" si="53"/>
        <v>0</v>
      </c>
      <c r="CJ30" s="35">
        <f t="shared" si="54"/>
        <v>0</v>
      </c>
      <c r="CK30" s="36">
        <f t="shared" si="55"/>
        <v>4368.79</v>
      </c>
    </row>
    <row r="31" spans="1:89" s="8" customFormat="1" ht="20.100000000000001" customHeight="1" x14ac:dyDescent="0.25">
      <c r="A31" s="38"/>
      <c r="B31" s="38"/>
      <c r="C31" s="39">
        <f>SUM(C11:C30)</f>
        <v>600</v>
      </c>
      <c r="D31" s="39">
        <f>SUM(D11:D30)</f>
        <v>480</v>
      </c>
      <c r="E31" s="39">
        <f>SUM(E11:E30)</f>
        <v>80</v>
      </c>
      <c r="F31" s="39">
        <f>SUM(F11:F30)</f>
        <v>0</v>
      </c>
      <c r="G31" s="39">
        <f>SUM(G11:G30)</f>
        <v>0</v>
      </c>
      <c r="H31" s="39">
        <f>SUM(H11:H30)</f>
        <v>0</v>
      </c>
      <c r="I31" s="39">
        <f>SUM(I11:I30)</f>
        <v>0</v>
      </c>
      <c r="J31" s="39">
        <f>SUM(J11:J30)</f>
        <v>40</v>
      </c>
      <c r="K31" s="39">
        <f>SUM(K11:K30)</f>
        <v>0</v>
      </c>
      <c r="L31" s="39">
        <f>SUM(L11:L30)</f>
        <v>0</v>
      </c>
      <c r="M31" s="39">
        <f>SUM(M11:M30)</f>
        <v>0</v>
      </c>
      <c r="N31" s="39">
        <f>SUM(N11:N30)</f>
        <v>0</v>
      </c>
      <c r="O31" s="39">
        <f>SUM(O11:O30)</f>
        <v>0</v>
      </c>
      <c r="P31" s="39">
        <f>SUM(P11:P30)</f>
        <v>0</v>
      </c>
      <c r="Q31" s="39">
        <f>SUM(Q11:Q30)</f>
        <v>0</v>
      </c>
      <c r="R31" s="39">
        <f>SUM(R11:R30)</f>
        <v>0</v>
      </c>
      <c r="S31" s="39">
        <f>SUM(S11:S30)</f>
        <v>2843.38</v>
      </c>
      <c r="T31" s="39">
        <f>SUM(T11:T30)</f>
        <v>3758.4</v>
      </c>
      <c r="U31" s="39">
        <f>SUM(U11:U30)</f>
        <v>85301.4</v>
      </c>
      <c r="V31" s="39">
        <f>SUM(V11:V30)</f>
        <v>112752</v>
      </c>
      <c r="W31" s="39">
        <f>SUM(W11:W30)</f>
        <v>27450.6</v>
      </c>
      <c r="X31" s="39">
        <f>SUM(X11:X30)</f>
        <v>95061.2</v>
      </c>
      <c r="Y31" s="39">
        <f>SUM(Y11:Y30)</f>
        <v>122210.4</v>
      </c>
      <c r="Z31" s="39">
        <f>SUM(Z11:Z30)</f>
        <v>27149.200000000001</v>
      </c>
      <c r="AA31" s="39">
        <f>SUM(AA11:AA30)</f>
        <v>61871.4</v>
      </c>
      <c r="AB31" s="39">
        <f>SUM(AB11:AB30)</f>
        <v>79544</v>
      </c>
      <c r="AC31" s="39">
        <f>SUM(AC11:AC30)</f>
        <v>17672.599999999999</v>
      </c>
      <c r="AD31" s="39">
        <f>SUM(AD11:AD30)</f>
        <v>237.8</v>
      </c>
      <c r="AE31" s="39">
        <f>SUM(AE11:AE30)</f>
        <v>5707.2</v>
      </c>
      <c r="AF31" s="39">
        <f>SUM(AF11:AF30)</f>
        <v>305.60000000000002</v>
      </c>
      <c r="AG31" s="39">
        <f>SUM(AG11:AG30)</f>
        <v>7334.4</v>
      </c>
      <c r="AH31" s="39">
        <f>SUM(AH11:AH30)</f>
        <v>1627.2</v>
      </c>
      <c r="AI31" s="39">
        <f>SUM(AI11:AI30)</f>
        <v>12795.21</v>
      </c>
      <c r="AJ31" s="39">
        <f>SUM(AJ11:AJ30)</f>
        <v>24805.439999999999</v>
      </c>
      <c r="AK31" s="39">
        <f>SUM(AK11:AK30)</f>
        <v>12010.23</v>
      </c>
      <c r="AL31" s="39">
        <f>SUM(AL11:AL30)</f>
        <v>1860</v>
      </c>
      <c r="AM31" s="39">
        <f>SUM(AM11:AM30)</f>
        <v>2390.7199999999998</v>
      </c>
      <c r="AN31" s="39">
        <f>SUM(AN11:AN30)</f>
        <v>530.72</v>
      </c>
      <c r="AO31" s="39">
        <f>SUM(AO11:AO30)</f>
        <v>0</v>
      </c>
      <c r="AP31" s="39">
        <f>SUM(AP11:AP30)</f>
        <v>0</v>
      </c>
      <c r="AQ31" s="39">
        <f>SUM(AQ11:AQ30)</f>
        <v>0</v>
      </c>
      <c r="AR31" s="39">
        <f>SUM(AR11:AR30)</f>
        <v>0</v>
      </c>
      <c r="AS31" s="39">
        <f>SUM(AS11:AS30)</f>
        <v>0</v>
      </c>
      <c r="AT31" s="39">
        <f>SUM(AT11:AT30)</f>
        <v>0</v>
      </c>
      <c r="AU31" s="39">
        <f>SUM(AU11:AU30)</f>
        <v>0</v>
      </c>
      <c r="AV31" s="39">
        <f>SUM(AV11:AV30)</f>
        <v>0</v>
      </c>
      <c r="AW31" s="39">
        <f>SUM(AW11:AW30)</f>
        <v>0</v>
      </c>
      <c r="AX31" s="39">
        <f>SUM(AX11:AX30)</f>
        <v>142386.20000000001</v>
      </c>
      <c r="AY31" s="39">
        <f>SUM(AY11:AY30)</f>
        <v>183056.2</v>
      </c>
      <c r="AZ31" s="39">
        <f>SUM(AZ11:AZ30)</f>
        <v>40670</v>
      </c>
      <c r="BA31" s="39">
        <f>SUM(BA11:BA30)</f>
        <v>0</v>
      </c>
      <c r="BB31" s="39">
        <f>SUM(BB11:BB30)</f>
        <v>0</v>
      </c>
      <c r="BC31" s="39">
        <f>SUM(BC11:BC30)</f>
        <v>0</v>
      </c>
      <c r="BD31" s="39">
        <f>SUM(BD11:BD30)</f>
        <v>0</v>
      </c>
      <c r="BE31" s="39">
        <f>SUM(BE11:BE30)</f>
        <v>0</v>
      </c>
      <c r="BF31" s="39">
        <f>SUM(BF11:BF30)</f>
        <v>0</v>
      </c>
      <c r="BG31" s="39">
        <f>SUM(BG11:BG30)</f>
        <v>0</v>
      </c>
      <c r="BH31" s="39">
        <f>SUM(BH11:BH30)</f>
        <v>0</v>
      </c>
      <c r="BI31" s="39">
        <f>SUM(BI11:BI30)</f>
        <v>0</v>
      </c>
      <c r="BJ31" s="39">
        <f>SUM(BJ11:BJ30)</f>
        <v>0</v>
      </c>
      <c r="BK31" s="39">
        <f>SUM(BK11:BK30)</f>
        <v>0</v>
      </c>
      <c r="BL31" s="39">
        <f>SUM(BL11:BL30)</f>
        <v>0</v>
      </c>
      <c r="BM31" s="39">
        <f>SUM(BM11:BM30)</f>
        <v>0</v>
      </c>
      <c r="BN31" s="39">
        <f>SUM(BN11:BN30)</f>
        <v>0</v>
      </c>
      <c r="BO31" s="39">
        <f>SUM(BO11:BO30)</f>
        <v>0</v>
      </c>
      <c r="BP31" s="39">
        <f>SUM(BP11:BP30)</f>
        <v>0</v>
      </c>
      <c r="BQ31" s="39">
        <f>SUM(BQ11:BQ30)</f>
        <v>0</v>
      </c>
      <c r="BR31" s="39">
        <f>SUM(BR11:BR30)</f>
        <v>0</v>
      </c>
      <c r="BS31" s="39">
        <f>SUM(BS11:BS30)</f>
        <v>0</v>
      </c>
      <c r="BT31" s="39">
        <f>SUM(BT11:BT30)</f>
        <v>0</v>
      </c>
      <c r="BU31" s="39">
        <f>SUM(BU11:BU30)</f>
        <v>0</v>
      </c>
      <c r="BV31" s="39">
        <f>SUM(BV11:BV30)</f>
        <v>0</v>
      </c>
      <c r="BW31" s="39">
        <f>SUM(BW11:BW30)</f>
        <v>0</v>
      </c>
      <c r="BX31" s="39">
        <f>SUM(BX11:BX30)</f>
        <v>0</v>
      </c>
      <c r="BY31" s="39">
        <f>SUM(BY11:BY30)</f>
        <v>0</v>
      </c>
      <c r="BZ31" s="39">
        <f>SUM(BZ11:BZ30)</f>
        <v>0</v>
      </c>
      <c r="CA31" s="39">
        <f>SUM(CA11:CA30)</f>
        <v>0</v>
      </c>
      <c r="CB31" s="39">
        <f>SUM(CB11:CB30)</f>
        <v>0</v>
      </c>
      <c r="CC31" s="39">
        <f>SUM(CC11:CC30)</f>
        <v>0</v>
      </c>
      <c r="CD31" s="39">
        <f>SUM(CD11:CD30)</f>
        <v>0</v>
      </c>
      <c r="CE31" s="39">
        <f>SUM(CE11:CE30)</f>
        <v>0</v>
      </c>
      <c r="CF31" s="39">
        <f>SUM(CF11:CF30)</f>
        <v>0</v>
      </c>
      <c r="CG31" s="39">
        <f>SUM(CG11:CG30)</f>
        <v>0</v>
      </c>
      <c r="CH31" s="39">
        <f>SUM(CH11:CH30)</f>
        <v>2843.38</v>
      </c>
      <c r="CI31" s="39">
        <f>SUM(CI11:CI30)</f>
        <v>3758.4</v>
      </c>
      <c r="CJ31" s="39">
        <f>SUM(CJ11:CJ30)</f>
        <v>915.02</v>
      </c>
      <c r="CK31" s="39">
        <f>SUM(CK11:CK30)</f>
        <v>126195.53</v>
      </c>
    </row>
  </sheetData>
  <mergeCells count="2">
    <mergeCell ref="F1:N3"/>
    <mergeCell ref="E5:M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35C5-6323-49A4-880D-8D0C8F341276}">
  <dimension ref="A1:L31"/>
  <sheetViews>
    <sheetView workbookViewId="0">
      <pane xSplit="3" ySplit="30" topLeftCell="D31" activePane="bottomRight" state="frozen"/>
      <selection pane="topRight" activeCell="P1" sqref="P1"/>
      <selection pane="bottomLeft" activeCell="A20" sqref="A20"/>
      <selection pane="bottomRight" activeCell="K21" sqref="K21"/>
    </sheetView>
  </sheetViews>
  <sheetFormatPr defaultRowHeight="15" x14ac:dyDescent="0.25"/>
  <cols>
    <col min="1" max="1" width="19.28515625" customWidth="1"/>
    <col min="2" max="2" width="14" customWidth="1"/>
    <col min="3" max="3" width="9.140625" customWidth="1"/>
    <col min="4" max="6" width="12.7109375" customWidth="1"/>
    <col min="7" max="7" width="15.7109375" customWidth="1"/>
    <col min="8" max="8" width="14" customWidth="1"/>
  </cols>
  <sheetData>
    <row r="1" spans="1:12" s="7" customFormat="1" ht="18.75" customHeight="1" x14ac:dyDescent="0.25">
      <c r="A1" s="4" t="s">
        <v>170</v>
      </c>
      <c r="B1" s="4"/>
      <c r="C1" s="5"/>
      <c r="D1" s="5"/>
      <c r="E1" s="5"/>
    </row>
    <row r="2" spans="1:12" s="8" customFormat="1" ht="12.75" customHeight="1" x14ac:dyDescent="0.2">
      <c r="E2" s="147" t="s">
        <v>108</v>
      </c>
      <c r="F2" s="148"/>
      <c r="G2" s="148"/>
      <c r="H2" s="148"/>
      <c r="I2" s="148"/>
      <c r="J2" s="148"/>
      <c r="K2" s="148"/>
      <c r="L2" s="148"/>
    </row>
    <row r="3" spans="1:12" s="8" customFormat="1" ht="12.75" customHeight="1" x14ac:dyDescent="0.2">
      <c r="A3" s="9"/>
      <c r="B3" s="10"/>
      <c r="C3" s="10"/>
      <c r="D3" s="10"/>
      <c r="E3" s="148"/>
      <c r="F3" s="148"/>
      <c r="G3" s="148"/>
      <c r="H3" s="148"/>
      <c r="I3" s="148"/>
      <c r="J3" s="148"/>
      <c r="K3" s="148"/>
      <c r="L3" s="148"/>
    </row>
    <row r="4" spans="1:12" s="8" customFormat="1" ht="12.75" customHeight="1" x14ac:dyDescent="0.2">
      <c r="A4" s="9"/>
      <c r="B4" s="10"/>
      <c r="C4" s="10"/>
      <c r="D4" s="10"/>
      <c r="E4" s="148"/>
      <c r="F4" s="148"/>
      <c r="G4" s="148"/>
      <c r="H4" s="148"/>
      <c r="I4" s="148"/>
      <c r="J4" s="148"/>
      <c r="K4" s="148"/>
      <c r="L4" s="148"/>
    </row>
    <row r="5" spans="1:12" s="8" customFormat="1" ht="12.75" customHeight="1" x14ac:dyDescent="0.2">
      <c r="A5" s="9" t="s">
        <v>71</v>
      </c>
      <c r="B5" s="10">
        <v>13</v>
      </c>
      <c r="C5" s="10"/>
      <c r="D5" s="10"/>
      <c r="E5" s="148"/>
      <c r="F5" s="148"/>
      <c r="G5" s="148"/>
      <c r="H5" s="148"/>
      <c r="I5" s="148"/>
      <c r="J5" s="148"/>
      <c r="K5" s="148"/>
      <c r="L5" s="148"/>
    </row>
    <row r="6" spans="1:12" s="8" customFormat="1" ht="12.75" customHeight="1" x14ac:dyDescent="0.2">
      <c r="A6" s="9"/>
      <c r="B6" s="10"/>
      <c r="C6" s="10"/>
      <c r="D6" s="10"/>
      <c r="E6" s="148"/>
      <c r="F6" s="148"/>
      <c r="G6" s="148"/>
      <c r="H6" s="148"/>
      <c r="I6" s="148"/>
      <c r="J6" s="148"/>
      <c r="K6" s="148"/>
      <c r="L6" s="148"/>
    </row>
    <row r="7" spans="1:12" s="8" customFormat="1" ht="12.75" customHeight="1" x14ac:dyDescent="0.2">
      <c r="A7" s="9"/>
      <c r="B7" s="10"/>
      <c r="C7" s="10"/>
      <c r="D7" s="10"/>
      <c r="E7" s="148"/>
      <c r="F7" s="148"/>
      <c r="G7" s="148"/>
      <c r="H7" s="148"/>
      <c r="I7" s="148"/>
      <c r="J7" s="148"/>
      <c r="K7" s="148"/>
      <c r="L7" s="148"/>
    </row>
    <row r="8" spans="1:12" s="8" customFormat="1" ht="12.75" customHeight="1" x14ac:dyDescent="0.2">
      <c r="A8" s="9"/>
      <c r="B8" s="10"/>
      <c r="C8" s="10"/>
      <c r="D8" s="10"/>
      <c r="E8" s="10"/>
    </row>
    <row r="9" spans="1:12" s="8" customFormat="1" ht="12.75" customHeight="1" x14ac:dyDescent="0.2">
      <c r="A9" s="9"/>
      <c r="B9" s="10"/>
      <c r="C9" s="10"/>
      <c r="D9" s="10"/>
      <c r="E9" s="10"/>
      <c r="F9" s="97" t="s">
        <v>132</v>
      </c>
    </row>
    <row r="10" spans="1:12" s="37" customFormat="1" ht="50.1" customHeight="1" x14ac:dyDescent="0.2">
      <c r="A10" s="48" t="s">
        <v>118</v>
      </c>
      <c r="B10" s="49" t="s">
        <v>7</v>
      </c>
      <c r="C10" s="48" t="s">
        <v>8</v>
      </c>
      <c r="D10" s="48" t="s">
        <v>124</v>
      </c>
      <c r="E10" s="63" t="s">
        <v>125</v>
      </c>
      <c r="F10" s="49" t="s">
        <v>64</v>
      </c>
      <c r="G10" s="91" t="s">
        <v>65</v>
      </c>
      <c r="H10" s="51" t="s">
        <v>126</v>
      </c>
    </row>
    <row r="11" spans="1:12" s="37" customFormat="1" ht="20.100000000000001" customHeight="1" x14ac:dyDescent="0.25">
      <c r="A11" s="120" t="str">
        <f>'ILK EKRAN D-K ÜCR'!B6</f>
        <v>Personel  Ad Soyad</v>
      </c>
      <c r="B11" s="121" t="str">
        <f>'ILK EKRAN D-K ÜCR'!C6</f>
        <v>Güvenlik</v>
      </c>
      <c r="C11" s="32">
        <v>13</v>
      </c>
      <c r="D11" s="33">
        <f>'ILK EKRAN D-K ÜCR'!N6</f>
        <v>1428.48</v>
      </c>
      <c r="E11" s="33">
        <f>'ILK EKRAN D-K ÜCR'!O6</f>
        <v>1887.93</v>
      </c>
      <c r="F11" s="32">
        <f>$B$5*D11</f>
        <v>18570.240000000002</v>
      </c>
      <c r="G11" s="32">
        <f>C11*E11</f>
        <v>24543.09</v>
      </c>
      <c r="H11" s="31">
        <f>G11-F11</f>
        <v>5972.85</v>
      </c>
    </row>
    <row r="12" spans="1:12" s="37" customFormat="1" ht="20.100000000000001" customHeight="1" x14ac:dyDescent="0.25">
      <c r="A12" s="120" t="str">
        <f>'ILK EKRAN D-K ÜCR'!B7</f>
        <v>Personel  Ad Soyad</v>
      </c>
      <c r="B12" s="121" t="str">
        <f>'ILK EKRAN D-K ÜCR'!C7</f>
        <v>Temizlik</v>
      </c>
      <c r="C12" s="32">
        <v>13</v>
      </c>
      <c r="D12" s="33">
        <f>'ILK EKRAN D-K ÜCR'!N7</f>
        <v>1414.9</v>
      </c>
      <c r="E12" s="33">
        <f>'ILK EKRAN D-K ÜCR'!O7</f>
        <v>1870.47</v>
      </c>
      <c r="F12" s="32">
        <f t="shared" ref="F12:F30" si="0">$B$5*D12</f>
        <v>18393.7</v>
      </c>
      <c r="G12" s="32">
        <f t="shared" ref="G12:G30" si="1">C12*E12</f>
        <v>24316.11</v>
      </c>
      <c r="H12" s="31">
        <f t="shared" ref="H12:H30" si="2">G12-F12</f>
        <v>5922.41</v>
      </c>
    </row>
    <row r="13" spans="1:12" s="37" customFormat="1" ht="20.100000000000001" customHeight="1" x14ac:dyDescent="0.25">
      <c r="A13" s="120" t="str">
        <f>'ILK EKRAN D-K ÜCR'!B8</f>
        <v>Personel  Ad Soyad</v>
      </c>
      <c r="B13" s="121">
        <f>'ILK EKRAN D-K ÜCR'!C8</f>
        <v>0</v>
      </c>
      <c r="C13" s="32">
        <v>13</v>
      </c>
      <c r="D13" s="33">
        <f>'ILK EKRAN D-K ÜCR'!N8</f>
        <v>0</v>
      </c>
      <c r="E13" s="33">
        <f>'ILK EKRAN D-K ÜCR'!O8</f>
        <v>0</v>
      </c>
      <c r="F13" s="32">
        <f t="shared" si="0"/>
        <v>0</v>
      </c>
      <c r="G13" s="32">
        <f t="shared" si="1"/>
        <v>0</v>
      </c>
      <c r="H13" s="31">
        <f t="shared" si="2"/>
        <v>0</v>
      </c>
    </row>
    <row r="14" spans="1:12" s="37" customFormat="1" ht="20.100000000000001" customHeight="1" x14ac:dyDescent="0.25">
      <c r="A14" s="120" t="str">
        <f>'ILK EKRAN D-K ÜCR'!B9</f>
        <v>Personel  Ad Soyad</v>
      </c>
      <c r="B14" s="121">
        <f>'ILK EKRAN D-K ÜCR'!C9</f>
        <v>0</v>
      </c>
      <c r="C14" s="32">
        <v>13</v>
      </c>
      <c r="D14" s="33">
        <f>'ILK EKRAN D-K ÜCR'!N9</f>
        <v>0</v>
      </c>
      <c r="E14" s="33">
        <f>'ILK EKRAN D-K ÜCR'!O9</f>
        <v>0</v>
      </c>
      <c r="F14" s="32">
        <f t="shared" si="0"/>
        <v>0</v>
      </c>
      <c r="G14" s="32">
        <f t="shared" si="1"/>
        <v>0</v>
      </c>
      <c r="H14" s="31">
        <f t="shared" si="2"/>
        <v>0</v>
      </c>
    </row>
    <row r="15" spans="1:12" s="37" customFormat="1" ht="20.100000000000001" customHeight="1" x14ac:dyDescent="0.25">
      <c r="A15" s="120" t="str">
        <f>'ILK EKRAN D-K ÜCR'!B10</f>
        <v>Personel  Ad Soyad</v>
      </c>
      <c r="B15" s="121">
        <f>'ILK EKRAN D-K ÜCR'!C10</f>
        <v>0</v>
      </c>
      <c r="C15" s="32">
        <v>13</v>
      </c>
      <c r="D15" s="33">
        <f>'ILK EKRAN D-K ÜCR'!N10</f>
        <v>0</v>
      </c>
      <c r="E15" s="33">
        <f>'ILK EKRAN D-K ÜCR'!O10</f>
        <v>0</v>
      </c>
      <c r="F15" s="32">
        <f t="shared" si="0"/>
        <v>0</v>
      </c>
      <c r="G15" s="32">
        <f t="shared" si="1"/>
        <v>0</v>
      </c>
      <c r="H15" s="31">
        <f t="shared" si="2"/>
        <v>0</v>
      </c>
    </row>
    <row r="16" spans="1:12" s="37" customFormat="1" ht="20.100000000000001" customHeight="1" x14ac:dyDescent="0.25">
      <c r="A16" s="120" t="str">
        <f>'ILK EKRAN D-K ÜCR'!B11</f>
        <v>Personel  Ad Soyad</v>
      </c>
      <c r="B16" s="121">
        <f>'ILK EKRAN D-K ÜCR'!C11</f>
        <v>0</v>
      </c>
      <c r="C16" s="32">
        <v>13</v>
      </c>
      <c r="D16" s="33">
        <f>'ILK EKRAN D-K ÜCR'!N11</f>
        <v>0</v>
      </c>
      <c r="E16" s="33">
        <f>'ILK EKRAN D-K ÜCR'!O11</f>
        <v>0</v>
      </c>
      <c r="F16" s="32">
        <f t="shared" si="0"/>
        <v>0</v>
      </c>
      <c r="G16" s="32">
        <f t="shared" si="1"/>
        <v>0</v>
      </c>
      <c r="H16" s="31">
        <f t="shared" si="2"/>
        <v>0</v>
      </c>
    </row>
    <row r="17" spans="1:8" s="37" customFormat="1" ht="20.100000000000001" customHeight="1" x14ac:dyDescent="0.25">
      <c r="A17" s="120" t="str">
        <f>'ILK EKRAN D-K ÜCR'!B12</f>
        <v>Personel  Ad Soyad</v>
      </c>
      <c r="B17" s="121">
        <f>'ILK EKRAN D-K ÜCR'!C12</f>
        <v>0</v>
      </c>
      <c r="C17" s="32">
        <v>13</v>
      </c>
      <c r="D17" s="33">
        <f>'ILK EKRAN D-K ÜCR'!N12</f>
        <v>0</v>
      </c>
      <c r="E17" s="33">
        <f>'ILK EKRAN D-K ÜCR'!O12</f>
        <v>0</v>
      </c>
      <c r="F17" s="32">
        <f t="shared" si="0"/>
        <v>0</v>
      </c>
      <c r="G17" s="32">
        <f t="shared" si="1"/>
        <v>0</v>
      </c>
      <c r="H17" s="31">
        <f t="shared" si="2"/>
        <v>0</v>
      </c>
    </row>
    <row r="18" spans="1:8" s="37" customFormat="1" ht="20.100000000000001" customHeight="1" x14ac:dyDescent="0.25">
      <c r="A18" s="120" t="str">
        <f>'ILK EKRAN D-K ÜCR'!B13</f>
        <v>Personel  Ad Soyad</v>
      </c>
      <c r="B18" s="121">
        <f>'ILK EKRAN D-K ÜCR'!C13</f>
        <v>0</v>
      </c>
      <c r="C18" s="32">
        <v>13</v>
      </c>
      <c r="D18" s="33">
        <f>'ILK EKRAN D-K ÜCR'!N13</f>
        <v>0</v>
      </c>
      <c r="E18" s="33">
        <f>'ILK EKRAN D-K ÜCR'!O13</f>
        <v>0</v>
      </c>
      <c r="F18" s="32">
        <f t="shared" si="0"/>
        <v>0</v>
      </c>
      <c r="G18" s="32">
        <f t="shared" si="1"/>
        <v>0</v>
      </c>
      <c r="H18" s="31">
        <f t="shared" si="2"/>
        <v>0</v>
      </c>
    </row>
    <row r="19" spans="1:8" s="37" customFormat="1" ht="20.100000000000001" customHeight="1" x14ac:dyDescent="0.25">
      <c r="A19" s="120" t="str">
        <f>'ILK EKRAN D-K ÜCR'!B14</f>
        <v>Personel  Ad Soyad</v>
      </c>
      <c r="B19" s="121">
        <f>'ILK EKRAN D-K ÜCR'!C14</f>
        <v>0</v>
      </c>
      <c r="C19" s="32">
        <v>13</v>
      </c>
      <c r="D19" s="33">
        <f>'ILK EKRAN D-K ÜCR'!N14</f>
        <v>0</v>
      </c>
      <c r="E19" s="33">
        <f>'ILK EKRAN D-K ÜCR'!O14</f>
        <v>0</v>
      </c>
      <c r="F19" s="32">
        <f t="shared" si="0"/>
        <v>0</v>
      </c>
      <c r="G19" s="32">
        <f t="shared" si="1"/>
        <v>0</v>
      </c>
      <c r="H19" s="31">
        <f t="shared" si="2"/>
        <v>0</v>
      </c>
    </row>
    <row r="20" spans="1:8" s="37" customFormat="1" ht="20.100000000000001" customHeight="1" x14ac:dyDescent="0.25">
      <c r="A20" s="120" t="str">
        <f>'ILK EKRAN D-K ÜCR'!B15</f>
        <v>Personel  Ad Soyad</v>
      </c>
      <c r="B20" s="121">
        <f>'ILK EKRAN D-K ÜCR'!C15</f>
        <v>0</v>
      </c>
      <c r="C20" s="32">
        <v>13</v>
      </c>
      <c r="D20" s="33">
        <f>'ILK EKRAN D-K ÜCR'!N15</f>
        <v>0</v>
      </c>
      <c r="E20" s="33">
        <f>'ILK EKRAN D-K ÜCR'!O15</f>
        <v>0</v>
      </c>
      <c r="F20" s="32">
        <f t="shared" si="0"/>
        <v>0</v>
      </c>
      <c r="G20" s="32">
        <f t="shared" si="1"/>
        <v>0</v>
      </c>
      <c r="H20" s="31">
        <f t="shared" si="2"/>
        <v>0</v>
      </c>
    </row>
    <row r="21" spans="1:8" s="37" customFormat="1" ht="20.100000000000001" customHeight="1" x14ac:dyDescent="0.25">
      <c r="A21" s="120" t="str">
        <f>'ILK EKRAN D-K ÜCR'!B16</f>
        <v>Personel  Ad Soyad</v>
      </c>
      <c r="B21" s="121">
        <f>'ILK EKRAN D-K ÜCR'!C16</f>
        <v>0</v>
      </c>
      <c r="C21" s="32">
        <v>13</v>
      </c>
      <c r="D21" s="33">
        <f>'ILK EKRAN D-K ÜCR'!N16</f>
        <v>0</v>
      </c>
      <c r="E21" s="33">
        <f>'ILK EKRAN D-K ÜCR'!O16</f>
        <v>0</v>
      </c>
      <c r="F21" s="32">
        <f t="shared" si="0"/>
        <v>0</v>
      </c>
      <c r="G21" s="32">
        <f t="shared" si="1"/>
        <v>0</v>
      </c>
      <c r="H21" s="31">
        <f t="shared" si="2"/>
        <v>0</v>
      </c>
    </row>
    <row r="22" spans="1:8" s="37" customFormat="1" ht="20.100000000000001" customHeight="1" x14ac:dyDescent="0.25">
      <c r="A22" s="120" t="str">
        <f>'ILK EKRAN D-K ÜCR'!B17</f>
        <v>Personel  Ad Soyad</v>
      </c>
      <c r="B22" s="121">
        <f>'ILK EKRAN D-K ÜCR'!C17</f>
        <v>0</v>
      </c>
      <c r="C22" s="32">
        <v>13</v>
      </c>
      <c r="D22" s="33">
        <f>'ILK EKRAN D-K ÜCR'!N17</f>
        <v>0</v>
      </c>
      <c r="E22" s="33">
        <f>'ILK EKRAN D-K ÜCR'!O17</f>
        <v>0</v>
      </c>
      <c r="F22" s="32">
        <f t="shared" si="0"/>
        <v>0</v>
      </c>
      <c r="G22" s="32">
        <f t="shared" si="1"/>
        <v>0</v>
      </c>
      <c r="H22" s="31">
        <f t="shared" si="2"/>
        <v>0</v>
      </c>
    </row>
    <row r="23" spans="1:8" s="37" customFormat="1" ht="20.100000000000001" customHeight="1" x14ac:dyDescent="0.25">
      <c r="A23" s="120" t="str">
        <f>'ILK EKRAN D-K ÜCR'!B18</f>
        <v>Personel  Ad Soyad</v>
      </c>
      <c r="B23" s="121">
        <f>'ILK EKRAN D-K ÜCR'!C18</f>
        <v>0</v>
      </c>
      <c r="C23" s="32">
        <v>13</v>
      </c>
      <c r="D23" s="33">
        <f>'ILK EKRAN D-K ÜCR'!N18</f>
        <v>0</v>
      </c>
      <c r="E23" s="33">
        <f>'ILK EKRAN D-K ÜCR'!O18</f>
        <v>0</v>
      </c>
      <c r="F23" s="32">
        <f t="shared" si="0"/>
        <v>0</v>
      </c>
      <c r="G23" s="32">
        <f t="shared" si="1"/>
        <v>0</v>
      </c>
      <c r="H23" s="31">
        <f t="shared" si="2"/>
        <v>0</v>
      </c>
    </row>
    <row r="24" spans="1:8" s="37" customFormat="1" ht="20.100000000000001" customHeight="1" x14ac:dyDescent="0.25">
      <c r="A24" s="120" t="str">
        <f>'ILK EKRAN D-K ÜCR'!B19</f>
        <v>Personel  Ad Soyad</v>
      </c>
      <c r="B24" s="121">
        <f>'ILK EKRAN D-K ÜCR'!C19</f>
        <v>0</v>
      </c>
      <c r="C24" s="32">
        <v>13</v>
      </c>
      <c r="D24" s="33">
        <f>'ILK EKRAN D-K ÜCR'!N19</f>
        <v>0</v>
      </c>
      <c r="E24" s="33">
        <f>'ILK EKRAN D-K ÜCR'!O19</f>
        <v>0</v>
      </c>
      <c r="F24" s="32">
        <f t="shared" si="0"/>
        <v>0</v>
      </c>
      <c r="G24" s="32">
        <f t="shared" si="1"/>
        <v>0</v>
      </c>
      <c r="H24" s="31">
        <f t="shared" si="2"/>
        <v>0</v>
      </c>
    </row>
    <row r="25" spans="1:8" s="37" customFormat="1" ht="20.100000000000001" customHeight="1" x14ac:dyDescent="0.25">
      <c r="A25" s="120" t="str">
        <f>'ILK EKRAN D-K ÜCR'!B20</f>
        <v>Personel  Ad Soyad</v>
      </c>
      <c r="B25" s="121">
        <f>'ILK EKRAN D-K ÜCR'!C20</f>
        <v>0</v>
      </c>
      <c r="C25" s="32">
        <v>13</v>
      </c>
      <c r="D25" s="33">
        <f>'ILK EKRAN D-K ÜCR'!N20</f>
        <v>0</v>
      </c>
      <c r="E25" s="33">
        <f>'ILK EKRAN D-K ÜCR'!O20</f>
        <v>0</v>
      </c>
      <c r="F25" s="32">
        <f t="shared" si="0"/>
        <v>0</v>
      </c>
      <c r="G25" s="32">
        <f t="shared" si="1"/>
        <v>0</v>
      </c>
      <c r="H25" s="31">
        <f t="shared" si="2"/>
        <v>0</v>
      </c>
    </row>
    <row r="26" spans="1:8" s="37" customFormat="1" ht="20.100000000000001" customHeight="1" x14ac:dyDescent="0.25">
      <c r="A26" s="120" t="str">
        <f>'ILK EKRAN D-K ÜCR'!B21</f>
        <v>Personel  Ad Soyad</v>
      </c>
      <c r="B26" s="121">
        <f>'ILK EKRAN D-K ÜCR'!C21</f>
        <v>0</v>
      </c>
      <c r="C26" s="32">
        <v>13</v>
      </c>
      <c r="D26" s="33">
        <f>'ILK EKRAN D-K ÜCR'!N21</f>
        <v>0</v>
      </c>
      <c r="E26" s="33">
        <f>'ILK EKRAN D-K ÜCR'!O21</f>
        <v>0</v>
      </c>
      <c r="F26" s="32">
        <f t="shared" si="0"/>
        <v>0</v>
      </c>
      <c r="G26" s="32">
        <f t="shared" si="1"/>
        <v>0</v>
      </c>
      <c r="H26" s="31">
        <f t="shared" si="2"/>
        <v>0</v>
      </c>
    </row>
    <row r="27" spans="1:8" s="37" customFormat="1" ht="20.100000000000001" customHeight="1" x14ac:dyDescent="0.25">
      <c r="A27" s="120" t="str">
        <f>'ILK EKRAN D-K ÜCR'!B22</f>
        <v>Personel  Ad Soyad</v>
      </c>
      <c r="B27" s="121">
        <f>'ILK EKRAN D-K ÜCR'!C22</f>
        <v>0</v>
      </c>
      <c r="C27" s="32">
        <v>13</v>
      </c>
      <c r="D27" s="33">
        <f>'ILK EKRAN D-K ÜCR'!N22</f>
        <v>0</v>
      </c>
      <c r="E27" s="33">
        <f>'ILK EKRAN D-K ÜCR'!O22</f>
        <v>0</v>
      </c>
      <c r="F27" s="32">
        <f t="shared" si="0"/>
        <v>0</v>
      </c>
      <c r="G27" s="32">
        <f t="shared" si="1"/>
        <v>0</v>
      </c>
      <c r="H27" s="31">
        <f t="shared" si="2"/>
        <v>0</v>
      </c>
    </row>
    <row r="28" spans="1:8" s="37" customFormat="1" ht="20.100000000000001" customHeight="1" x14ac:dyDescent="0.25">
      <c r="A28" s="120" t="str">
        <f>'ILK EKRAN D-K ÜCR'!B23</f>
        <v>Personel  Ad Soyad</v>
      </c>
      <c r="B28" s="121">
        <f>'ILK EKRAN D-K ÜCR'!C23</f>
        <v>0</v>
      </c>
      <c r="C28" s="32">
        <v>13</v>
      </c>
      <c r="D28" s="33">
        <f>'ILK EKRAN D-K ÜCR'!N23</f>
        <v>0</v>
      </c>
      <c r="E28" s="33">
        <f>'ILK EKRAN D-K ÜCR'!O23</f>
        <v>0</v>
      </c>
      <c r="F28" s="32">
        <f t="shared" si="0"/>
        <v>0</v>
      </c>
      <c r="G28" s="32">
        <f t="shared" si="1"/>
        <v>0</v>
      </c>
      <c r="H28" s="31">
        <f t="shared" si="2"/>
        <v>0</v>
      </c>
    </row>
    <row r="29" spans="1:8" s="37" customFormat="1" ht="20.100000000000001" customHeight="1" x14ac:dyDescent="0.25">
      <c r="A29" s="120" t="str">
        <f>'ILK EKRAN D-K ÜCR'!B24</f>
        <v>Personel  Ad Soyad</v>
      </c>
      <c r="B29" s="121">
        <f>'ILK EKRAN D-K ÜCR'!C24</f>
        <v>0</v>
      </c>
      <c r="C29" s="32">
        <v>13</v>
      </c>
      <c r="D29" s="33">
        <f>'ILK EKRAN D-K ÜCR'!N24</f>
        <v>0</v>
      </c>
      <c r="E29" s="33">
        <f>'ILK EKRAN D-K ÜCR'!O24</f>
        <v>0</v>
      </c>
      <c r="F29" s="32">
        <f t="shared" si="0"/>
        <v>0</v>
      </c>
      <c r="G29" s="32">
        <f t="shared" si="1"/>
        <v>0</v>
      </c>
      <c r="H29" s="31">
        <f t="shared" si="2"/>
        <v>0</v>
      </c>
    </row>
    <row r="30" spans="1:8" s="37" customFormat="1" ht="20.100000000000001" customHeight="1" x14ac:dyDescent="0.25">
      <c r="A30" s="120" t="str">
        <f>'ILK EKRAN D-K ÜCR'!B25</f>
        <v>Personel  Ad Soyad</v>
      </c>
      <c r="B30" s="121">
        <f>'ILK EKRAN D-K ÜCR'!C25</f>
        <v>0</v>
      </c>
      <c r="C30" s="32">
        <v>13</v>
      </c>
      <c r="D30" s="33">
        <f>'ILK EKRAN D-K ÜCR'!N25</f>
        <v>0</v>
      </c>
      <c r="E30" s="33">
        <f>'ILK EKRAN D-K ÜCR'!O25</f>
        <v>0</v>
      </c>
      <c r="F30" s="32">
        <f t="shared" si="0"/>
        <v>0</v>
      </c>
      <c r="G30" s="32">
        <f t="shared" si="1"/>
        <v>0</v>
      </c>
      <c r="H30" s="31">
        <f t="shared" si="2"/>
        <v>0</v>
      </c>
    </row>
    <row r="31" spans="1:8" s="37" customFormat="1" ht="20.100000000000001" customHeight="1" x14ac:dyDescent="0.25">
      <c r="A31" s="54"/>
      <c r="B31" s="54"/>
      <c r="C31" s="36">
        <f t="shared" ref="C31:H31" si="3">SUM(C11:C30)</f>
        <v>260</v>
      </c>
      <c r="D31" s="36">
        <f t="shared" si="3"/>
        <v>2843.38</v>
      </c>
      <c r="E31" s="36">
        <f t="shared" si="3"/>
        <v>3758.4</v>
      </c>
      <c r="F31" s="36">
        <f t="shared" si="3"/>
        <v>36963.94</v>
      </c>
      <c r="G31" s="36">
        <f t="shared" si="3"/>
        <v>48859.199999999997</v>
      </c>
      <c r="H31" s="36">
        <f t="shared" si="3"/>
        <v>11895.26</v>
      </c>
    </row>
  </sheetData>
  <mergeCells count="1">
    <mergeCell ref="E2:L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16</vt:i4>
      </vt:variant>
    </vt:vector>
  </HeadingPairs>
  <TitlesOfParts>
    <vt:vector size="16" baseType="lpstr">
      <vt:lpstr>ILK EKRAN D-K ÜCR</vt:lpstr>
      <vt:lpstr>24 Mart Tediye</vt:lpstr>
      <vt:lpstr>1-14 Mart</vt:lpstr>
      <vt:lpstr>15 Mar- 1 Nis</vt:lpstr>
      <vt:lpstr>MART</vt:lpstr>
      <vt:lpstr>2 Nis-14 Nis+GiYCK</vt:lpstr>
      <vt:lpstr>1-10 MAY İkr</vt:lpstr>
      <vt:lpstr>15 Nis-14 May+Ek.Öd</vt:lpstr>
      <vt:lpstr>2 Haz Tdy</vt:lpstr>
      <vt:lpstr>15 May-14 Haz</vt:lpstr>
      <vt:lpstr>15 Haz-14 Tem</vt:lpstr>
      <vt:lpstr>15 Tem-14 Ags</vt:lpstr>
      <vt:lpstr>15 Ags-31 Ags</vt:lpstr>
      <vt:lpstr>1-10 Eyl İkr</vt:lpstr>
      <vt:lpstr>1 Eyl-14 Eyl</vt:lpstr>
      <vt:lpstr>TOPLAM</vt:lpstr>
    </vt:vector>
  </TitlesOfParts>
  <Company>TC Ulastirma ve Altyapi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UAB Sendika Fark 2025 Eylül</dc:title>
  <dc:creator>Oguzhan Ahmet Dag</dc:creator>
  <cp:lastModifiedBy>Fatih ABACI</cp:lastModifiedBy>
  <cp:lastPrinted>2025-09-25T08:20:57Z</cp:lastPrinted>
  <dcterms:created xsi:type="dcterms:W3CDTF">2021-09-01T12:09:21Z</dcterms:created>
  <dcterms:modified xsi:type="dcterms:W3CDTF">2025-10-06T09:35:00Z</dcterms:modified>
</cp:coreProperties>
</file>